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032" lockStructure="1"/>
  <bookViews>
    <workbookView xWindow="-15" yWindow="-15" windowWidth="9630" windowHeight="4770" activeTab="1"/>
  </bookViews>
  <sheets>
    <sheet name="FORMULATION" sheetId="4" r:id="rId1"/>
    <sheet name="FEED LIST" sheetId="1" r:id="rId2"/>
    <sheet name="MIXING SHEET" sheetId="3" r:id="rId3"/>
    <sheet name="NUTRIENTS" sheetId="5" r:id="rId4"/>
  </sheets>
  <definedNames>
    <definedName name="\e">FORMULATION!$B$135:$G$136</definedName>
    <definedName name="\f">FORMULATION!$B$131:$I$132</definedName>
    <definedName name="\s">FORMULATION!$B$133:$H$134</definedName>
    <definedName name="\z">FORMULATION!$B$129:$J$130</definedName>
    <definedName name="_Key1" hidden="1">'FEED LIST'!$B$3:$B$27</definedName>
    <definedName name="_Order1" hidden="1">255</definedName>
    <definedName name="_Regression_Int" localSheetId="0" hidden="1">1</definedName>
    <definedName name="_Sort" hidden="1">'FEED LIST'!$B$3:$T$27</definedName>
    <definedName name="FEEDS">'FEED LIST'!$A$1:$O$81</definedName>
    <definedName name="_xlnm.Print_Area" localSheetId="1">'FEED LIST'!$A$1:$Y$105</definedName>
    <definedName name="_xlnm.Print_Area" localSheetId="0">FORMULATION!$B$1:$K$43</definedName>
    <definedName name="_xlnm.Print_Area" localSheetId="2">'MIXING SHEET'!$B$1:$L$40</definedName>
    <definedName name="_xlnm.Print_Area" localSheetId="3">NUTRIENTS!$A:$Z</definedName>
    <definedName name="Print_Area_MI" localSheetId="0">FORMULATION!$C$7:$L$128</definedName>
    <definedName name="_xlnm.Print_Titles" localSheetId="1">'FEED LIST'!$1:$1</definedName>
  </definedNames>
  <calcPr calcId="145621" iterate="1" iterateCount="1"/>
</workbook>
</file>

<file path=xl/calcChain.xml><?xml version="1.0" encoding="utf-8"?>
<calcChain xmlns="http://schemas.openxmlformats.org/spreadsheetml/2006/main"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7" i="5"/>
  <c r="K13" i="5"/>
  <c r="K15" i="5"/>
  <c r="K16" i="5"/>
  <c r="K17" i="5"/>
  <c r="C17" i="5" s="1"/>
  <c r="F18" i="4" s="1"/>
  <c r="K18" i="5"/>
  <c r="K19" i="5"/>
  <c r="C19" i="5" s="1"/>
  <c r="F20" i="4" s="1"/>
  <c r="K20" i="5"/>
  <c r="K21" i="5"/>
  <c r="C21" i="5" s="1"/>
  <c r="F22" i="4" s="1"/>
  <c r="K22" i="5"/>
  <c r="K23" i="5"/>
  <c r="C23" i="5" s="1"/>
  <c r="F24" i="4" s="1"/>
  <c r="K24" i="5"/>
  <c r="K25" i="5"/>
  <c r="C25" i="5" s="1"/>
  <c r="F26" i="4" s="1"/>
  <c r="K26" i="5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I26" i="5"/>
  <c r="G26" i="5"/>
  <c r="F26" i="5"/>
  <c r="E26" i="5"/>
  <c r="D26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I25" i="5"/>
  <c r="G25" i="5"/>
  <c r="F25" i="5"/>
  <c r="E25" i="5"/>
  <c r="D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I24" i="5"/>
  <c r="G24" i="5"/>
  <c r="F24" i="5"/>
  <c r="E24" i="5"/>
  <c r="D24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I23" i="5"/>
  <c r="G23" i="5"/>
  <c r="F23" i="5"/>
  <c r="E23" i="5"/>
  <c r="D23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I22" i="5"/>
  <c r="G22" i="5"/>
  <c r="F22" i="5"/>
  <c r="E22" i="5"/>
  <c r="D22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I21" i="5"/>
  <c r="G21" i="5"/>
  <c r="F21" i="5"/>
  <c r="E21" i="5"/>
  <c r="D21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C20" i="5"/>
  <c r="F21" i="4" s="1"/>
  <c r="I20" i="5"/>
  <c r="G20" i="5"/>
  <c r="F20" i="5"/>
  <c r="E20" i="5"/>
  <c r="D20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I19" i="5"/>
  <c r="G19" i="5"/>
  <c r="F19" i="5"/>
  <c r="E19" i="5"/>
  <c r="D19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I18" i="5"/>
  <c r="G18" i="5"/>
  <c r="F18" i="5"/>
  <c r="E18" i="5"/>
  <c r="D18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I17" i="5"/>
  <c r="G17" i="5"/>
  <c r="F17" i="5"/>
  <c r="E17" i="5"/>
  <c r="D17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C16" i="5"/>
  <c r="F17" i="4" s="1"/>
  <c r="I16" i="5"/>
  <c r="G16" i="5"/>
  <c r="F16" i="5"/>
  <c r="E16" i="5"/>
  <c r="D16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I15" i="5"/>
  <c r="G15" i="5"/>
  <c r="F15" i="5"/>
  <c r="E15" i="5"/>
  <c r="D15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I14" i="5"/>
  <c r="G14" i="5"/>
  <c r="F14" i="5"/>
  <c r="E14" i="5"/>
  <c r="D14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I13" i="5"/>
  <c r="G13" i="5"/>
  <c r="F13" i="5"/>
  <c r="E13" i="5"/>
  <c r="D13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I12" i="5"/>
  <c r="G12" i="5"/>
  <c r="F12" i="5"/>
  <c r="E12" i="5"/>
  <c r="D12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I11" i="5"/>
  <c r="G11" i="5"/>
  <c r="F11" i="5"/>
  <c r="E11" i="5"/>
  <c r="D11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I10" i="5"/>
  <c r="G10" i="5"/>
  <c r="F10" i="5"/>
  <c r="E10" i="5"/>
  <c r="D10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I9" i="5"/>
  <c r="G9" i="5"/>
  <c r="F9" i="5"/>
  <c r="E9" i="5"/>
  <c r="D9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I8" i="5"/>
  <c r="G8" i="5"/>
  <c r="F8" i="5"/>
  <c r="E8" i="5"/>
  <c r="D8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I7" i="5"/>
  <c r="G7" i="5"/>
  <c r="F7" i="5"/>
  <c r="E7" i="5"/>
  <c r="D7" i="5"/>
  <c r="C27" i="4"/>
  <c r="C26" i="4"/>
  <c r="B27" i="3" s="1"/>
  <c r="C25" i="4"/>
  <c r="B26" i="3" s="1"/>
  <c r="C24" i="4"/>
  <c r="B25" i="3" s="1"/>
  <c r="C23" i="4"/>
  <c r="B24" i="3" s="1"/>
  <c r="C22" i="4"/>
  <c r="B23" i="3" s="1"/>
  <c r="C21" i="4"/>
  <c r="B22" i="3" s="1"/>
  <c r="C20" i="4"/>
  <c r="B21" i="3" s="1"/>
  <c r="C19" i="4"/>
  <c r="B20" i="3" s="1"/>
  <c r="C18" i="4"/>
  <c r="B19" i="3" s="1"/>
  <c r="C17" i="4"/>
  <c r="B18" i="3" s="1"/>
  <c r="C16" i="4"/>
  <c r="A15" i="5" s="1"/>
  <c r="A40" i="5" s="1"/>
  <c r="C15" i="4"/>
  <c r="B16" i="3" s="1"/>
  <c r="C14" i="4"/>
  <c r="B15" i="3" s="1"/>
  <c r="C13" i="4"/>
  <c r="B14" i="3" s="1"/>
  <c r="C12" i="4"/>
  <c r="B13" i="3" s="1"/>
  <c r="C11" i="4"/>
  <c r="A10" i="5" s="1"/>
  <c r="A35" i="5" s="1"/>
  <c r="C10" i="4"/>
  <c r="B11" i="3" s="1"/>
  <c r="C9" i="4"/>
  <c r="B10" i="3" s="1"/>
  <c r="C8" i="4"/>
  <c r="B9" i="3" s="1"/>
  <c r="C39" i="4"/>
  <c r="B36" i="3"/>
  <c r="K4" i="1"/>
  <c r="K5" i="1"/>
  <c r="K6" i="1"/>
  <c r="K7" i="1"/>
  <c r="K8" i="1"/>
  <c r="K12" i="5" s="1"/>
  <c r="C12" i="5" s="1"/>
  <c r="F13" i="4" s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8" i="5" s="1"/>
  <c r="C8" i="5" s="1"/>
  <c r="F9" i="4" s="1"/>
  <c r="K27" i="1"/>
  <c r="K28" i="1"/>
  <c r="K29" i="1"/>
  <c r="K30" i="1"/>
  <c r="K31" i="1"/>
  <c r="K32" i="1"/>
  <c r="K33" i="1"/>
  <c r="K10" i="5" s="1"/>
  <c r="C10" i="5" s="1"/>
  <c r="F11" i="4" s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3" i="1"/>
  <c r="K14" i="5" s="1"/>
  <c r="C14" i="5" s="1"/>
  <c r="F15" i="4" s="1"/>
  <c r="D4" i="3"/>
  <c r="E35" i="3" s="1"/>
  <c r="G4" i="4"/>
  <c r="G33" i="4" s="1"/>
  <c r="B28" i="3"/>
  <c r="D28" i="4"/>
  <c r="AA8" i="5" s="1"/>
  <c r="B33" i="5" s="1"/>
  <c r="R37" i="4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3" i="3"/>
  <c r="C34" i="3"/>
  <c r="C35" i="3"/>
  <c r="B7" i="5"/>
  <c r="B8" i="5"/>
  <c r="B9" i="5"/>
  <c r="B10" i="5"/>
  <c r="B11" i="5"/>
  <c r="B12" i="5"/>
  <c r="B13" i="5"/>
  <c r="C13" i="5"/>
  <c r="F14" i="4" s="1"/>
  <c r="B14" i="5"/>
  <c r="B15" i="5"/>
  <c r="B16" i="5"/>
  <c r="B18" i="5"/>
  <c r="C18" i="5"/>
  <c r="F19" i="4" s="1"/>
  <c r="B19" i="5"/>
  <c r="B20" i="5"/>
  <c r="B21" i="5"/>
  <c r="B22" i="5"/>
  <c r="C22" i="5"/>
  <c r="F23" i="4" s="1"/>
  <c r="B23" i="5"/>
  <c r="B24" i="5"/>
  <c r="C24" i="5"/>
  <c r="F25" i="4" s="1"/>
  <c r="B25" i="5"/>
  <c r="B26" i="5"/>
  <c r="C26" i="5"/>
  <c r="F27" i="4" s="1"/>
  <c r="F3" i="3"/>
  <c r="E12" i="4"/>
  <c r="E23" i="4"/>
  <c r="E20" i="4"/>
  <c r="E16" i="4"/>
  <c r="E11" i="4"/>
  <c r="E27" i="4"/>
  <c r="AA19" i="5"/>
  <c r="B44" i="5" s="1"/>
  <c r="A23" i="5"/>
  <c r="A48" i="5" s="1"/>
  <c r="E10" i="4"/>
  <c r="E18" i="4"/>
  <c r="E26" i="4"/>
  <c r="E13" i="4"/>
  <c r="E21" i="4"/>
  <c r="AA12" i="5"/>
  <c r="B37" i="5" s="1"/>
  <c r="AA26" i="5"/>
  <c r="B51" i="5" s="1"/>
  <c r="AA22" i="5"/>
  <c r="B47" i="5" s="1"/>
  <c r="A21" i="5"/>
  <c r="A46" i="5" s="1"/>
  <c r="AA17" i="5"/>
  <c r="B42" i="5" s="1"/>
  <c r="AA13" i="5"/>
  <c r="B38" i="5" s="1"/>
  <c r="A12" i="5"/>
  <c r="A37" i="5" s="1"/>
  <c r="A26" i="5"/>
  <c r="A51" i="5" s="1"/>
  <c r="A24" i="5"/>
  <c r="A49" i="5" s="1"/>
  <c r="A22" i="5"/>
  <c r="A47" i="5" s="1"/>
  <c r="A20" i="5"/>
  <c r="A45" i="5" s="1"/>
  <c r="A18" i="5"/>
  <c r="A43" i="5" s="1"/>
  <c r="A16" i="5"/>
  <c r="A41" i="5" s="1"/>
  <c r="A14" i="5"/>
  <c r="A39" i="5" s="1"/>
  <c r="C37" i="4"/>
  <c r="D19" i="3"/>
  <c r="E19" i="3" s="1"/>
  <c r="A17" i="5"/>
  <c r="A42" i="5" s="1"/>
  <c r="A25" i="5"/>
  <c r="A50" i="5" s="1"/>
  <c r="A19" i="5"/>
  <c r="A44" i="5" s="1"/>
  <c r="C15" i="5" l="1"/>
  <c r="F16" i="4" s="1"/>
  <c r="F31" i="4"/>
  <c r="B12" i="3"/>
  <c r="AB1" i="5"/>
  <c r="AB26" i="5" s="1"/>
  <c r="AC26" i="5" s="1"/>
  <c r="AD26" i="5" s="1"/>
  <c r="C31" i="4"/>
  <c r="B6" i="5" s="1"/>
  <c r="K7" i="5"/>
  <c r="C7" i="5" s="1"/>
  <c r="F8" i="4" s="1"/>
  <c r="K11" i="5"/>
  <c r="C11" i="5" s="1"/>
  <c r="F12" i="4" s="1"/>
  <c r="K9" i="5"/>
  <c r="C9" i="5" s="1"/>
  <c r="F10" i="4" s="1"/>
  <c r="A9" i="5"/>
  <c r="A34" i="5" s="1"/>
  <c r="A11" i="5"/>
  <c r="A36" i="5" s="1"/>
  <c r="B17" i="3"/>
  <c r="A7" i="5"/>
  <c r="A32" i="5" s="1"/>
  <c r="A13" i="5"/>
  <c r="A38" i="5" s="1"/>
  <c r="AB12" i="5"/>
  <c r="AC12" i="5" s="1"/>
  <c r="AD12" i="5" s="1"/>
  <c r="D28" i="3"/>
  <c r="D15" i="3"/>
  <c r="F15" i="3" s="1"/>
  <c r="D24" i="3"/>
  <c r="F24" i="3" s="1"/>
  <c r="AA7" i="5"/>
  <c r="B32" i="5" s="1"/>
  <c r="AA14" i="5"/>
  <c r="D16" i="3" s="1"/>
  <c r="E16" i="3" s="1"/>
  <c r="AA18" i="5"/>
  <c r="AA21" i="5"/>
  <c r="D23" i="3" s="1"/>
  <c r="AA25" i="5"/>
  <c r="AA11" i="5"/>
  <c r="E25" i="4"/>
  <c r="E17" i="4"/>
  <c r="E9" i="4"/>
  <c r="E22" i="4"/>
  <c r="E14" i="4"/>
  <c r="AA20" i="5"/>
  <c r="AA23" i="5"/>
  <c r="AA24" i="5"/>
  <c r="AA10" i="5"/>
  <c r="B35" i="5" s="1"/>
  <c r="E19" i="4"/>
  <c r="E24" i="4"/>
  <c r="E15" i="4"/>
  <c r="AA15" i="5"/>
  <c r="B40" i="5" s="1"/>
  <c r="AA16" i="5"/>
  <c r="AA9" i="5"/>
  <c r="B34" i="5" s="1"/>
  <c r="E8" i="4"/>
  <c r="A8" i="5"/>
  <c r="A33" i="5" s="1"/>
  <c r="B33" i="3"/>
  <c r="D33" i="3"/>
  <c r="D14" i="3"/>
  <c r="D27" i="3"/>
  <c r="D18" i="3"/>
  <c r="D22" i="3"/>
  <c r="D21" i="3"/>
  <c r="D9" i="3"/>
  <c r="D10" i="3"/>
  <c r="B27" i="5"/>
  <c r="E24" i="3"/>
  <c r="AB19" i="5"/>
  <c r="AC19" i="5" s="1"/>
  <c r="AD19" i="5" s="1"/>
  <c r="AB13" i="5"/>
  <c r="AC13" i="5" s="1"/>
  <c r="AD13" i="5" s="1"/>
  <c r="AB17" i="5"/>
  <c r="AC17" i="5" s="1"/>
  <c r="AD17" i="5" s="1"/>
  <c r="AB7" i="5"/>
  <c r="AC7" i="5" s="1"/>
  <c r="AD7" i="5" s="1"/>
  <c r="AB18" i="5"/>
  <c r="AC18" i="5" s="1"/>
  <c r="AD18" i="5" s="1"/>
  <c r="AB22" i="5"/>
  <c r="AC22" i="5" s="1"/>
  <c r="AD22" i="5" s="1"/>
  <c r="AA27" i="5"/>
  <c r="AA28" i="5" s="1"/>
  <c r="F19" i="3"/>
  <c r="AB9" i="5" l="1"/>
  <c r="AC9" i="5" s="1"/>
  <c r="AD9" i="5" s="1"/>
  <c r="AB8" i="5"/>
  <c r="AC8" i="5" s="1"/>
  <c r="AD8" i="5" s="1"/>
  <c r="AB15" i="5"/>
  <c r="AC15" i="5" s="1"/>
  <c r="AD15" i="5" s="1"/>
  <c r="AB10" i="5"/>
  <c r="AC10" i="5" s="1"/>
  <c r="AD10" i="5" s="1"/>
  <c r="AB11" i="5"/>
  <c r="AC11" i="5" s="1"/>
  <c r="AD11" i="5" s="1"/>
  <c r="E28" i="4"/>
  <c r="D12" i="3"/>
  <c r="E12" i="3" s="1"/>
  <c r="D11" i="3"/>
  <c r="E15" i="3"/>
  <c r="B48" i="5"/>
  <c r="AB23" i="5"/>
  <c r="AC23" i="5" s="1"/>
  <c r="AD23" i="5" s="1"/>
  <c r="D25" i="3"/>
  <c r="B50" i="5"/>
  <c r="AB25" i="5"/>
  <c r="AC25" i="5" s="1"/>
  <c r="AD25" i="5" s="1"/>
  <c r="B43" i="5"/>
  <c r="D20" i="3"/>
  <c r="F16" i="3"/>
  <c r="D17" i="3"/>
  <c r="AB16" i="5"/>
  <c r="AC16" i="5" s="1"/>
  <c r="AD16" i="5" s="1"/>
  <c r="B41" i="5"/>
  <c r="AB24" i="5"/>
  <c r="AC24" i="5" s="1"/>
  <c r="AD24" i="5" s="1"/>
  <c r="B49" i="5"/>
  <c r="D26" i="3"/>
  <c r="B45" i="5"/>
  <c r="AB20" i="5"/>
  <c r="AC20" i="5" s="1"/>
  <c r="AD20" i="5" s="1"/>
  <c r="B36" i="5"/>
  <c r="D13" i="3"/>
  <c r="B46" i="5"/>
  <c r="AB21" i="5"/>
  <c r="AC21" i="5" s="1"/>
  <c r="AD21" i="5" s="1"/>
  <c r="B39" i="5"/>
  <c r="AB14" i="5"/>
  <c r="AC14" i="5" s="1"/>
  <c r="AD14" i="5" s="1"/>
  <c r="F28" i="3"/>
  <c r="E28" i="3"/>
  <c r="E9" i="3"/>
  <c r="F22" i="3"/>
  <c r="E22" i="3"/>
  <c r="F18" i="3"/>
  <c r="E18" i="3"/>
  <c r="F27" i="3"/>
  <c r="E27" i="3"/>
  <c r="E14" i="3"/>
  <c r="F10" i="3"/>
  <c r="F11" i="3" s="1"/>
  <c r="E10" i="3"/>
  <c r="F21" i="3"/>
  <c r="E21" i="3"/>
  <c r="E11" i="3"/>
  <c r="F23" i="3"/>
  <c r="E23" i="3"/>
  <c r="F12" i="3" l="1"/>
  <c r="AD28" i="5"/>
  <c r="AE7" i="5" s="1"/>
  <c r="D32" i="5" s="1"/>
  <c r="D29" i="3"/>
  <c r="AE17" i="5"/>
  <c r="D42" i="5" s="1"/>
  <c r="J42" i="5" s="1"/>
  <c r="F17" i="3"/>
  <c r="E17" i="3"/>
  <c r="F20" i="3"/>
  <c r="E20" i="3"/>
  <c r="F25" i="3"/>
  <c r="E25" i="3"/>
  <c r="E13" i="3"/>
  <c r="F13" i="3"/>
  <c r="F14" i="3" s="1"/>
  <c r="F26" i="3"/>
  <c r="E26" i="3"/>
  <c r="AE20" i="5"/>
  <c r="D45" i="5" s="1"/>
  <c r="AE25" i="5"/>
  <c r="D50" i="5" s="1"/>
  <c r="AE16" i="5"/>
  <c r="D41" i="5" s="1"/>
  <c r="AE26" i="5"/>
  <c r="D51" i="5" s="1"/>
  <c r="AE23" i="5"/>
  <c r="D48" i="5" s="1"/>
  <c r="F9" i="3"/>
  <c r="AE11" i="5"/>
  <c r="D36" i="5" s="1"/>
  <c r="AE9" i="5"/>
  <c r="D34" i="5" s="1"/>
  <c r="AE10" i="5"/>
  <c r="D35" i="5" s="1"/>
  <c r="AE18" i="5" l="1"/>
  <c r="D43" i="5" s="1"/>
  <c r="K43" i="5" s="1"/>
  <c r="L43" i="5" s="1"/>
  <c r="C43" i="5" s="1"/>
  <c r="AE8" i="5"/>
  <c r="D33" i="5" s="1"/>
  <c r="I33" i="5" s="1"/>
  <c r="AE15" i="5"/>
  <c r="D40" i="5" s="1"/>
  <c r="U40" i="5" s="1"/>
  <c r="AE12" i="5"/>
  <c r="D37" i="5" s="1"/>
  <c r="F37" i="5" s="1"/>
  <c r="AE24" i="5"/>
  <c r="D49" i="5" s="1"/>
  <c r="AE21" i="5"/>
  <c r="D46" i="5" s="1"/>
  <c r="X46" i="5" s="1"/>
  <c r="AE14" i="5"/>
  <c r="D39" i="5" s="1"/>
  <c r="AB27" i="5"/>
  <c r="AB28" i="5" s="1"/>
  <c r="AE13" i="5"/>
  <c r="D38" i="5" s="1"/>
  <c r="P38" i="5" s="1"/>
  <c r="AE19" i="5"/>
  <c r="D44" i="5" s="1"/>
  <c r="H44" i="5" s="1"/>
  <c r="AE22" i="5"/>
  <c r="D47" i="5" s="1"/>
  <c r="Q44" i="5"/>
  <c r="X38" i="5"/>
  <c r="U42" i="5"/>
  <c r="E29" i="3"/>
  <c r="K42" i="5"/>
  <c r="L42" i="5" s="1"/>
  <c r="C42" i="5" s="1"/>
  <c r="U43" i="5"/>
  <c r="V42" i="5"/>
  <c r="H42" i="5"/>
  <c r="F42" i="5"/>
  <c r="H43" i="5"/>
  <c r="Y42" i="5"/>
  <c r="N42" i="5"/>
  <c r="P42" i="5"/>
  <c r="G42" i="5"/>
  <c r="Q42" i="5"/>
  <c r="M42" i="5"/>
  <c r="S42" i="5"/>
  <c r="E42" i="5"/>
  <c r="R42" i="5"/>
  <c r="T42" i="5"/>
  <c r="W42" i="5"/>
  <c r="I42" i="5"/>
  <c r="O42" i="5"/>
  <c r="Z42" i="5"/>
  <c r="X42" i="5"/>
  <c r="G43" i="5"/>
  <c r="Y48" i="5"/>
  <c r="N48" i="5"/>
  <c r="P48" i="5"/>
  <c r="J48" i="5"/>
  <c r="H48" i="5"/>
  <c r="S48" i="5"/>
  <c r="X48" i="5"/>
  <c r="G48" i="5"/>
  <c r="Q48" i="5"/>
  <c r="I48" i="5"/>
  <c r="W48" i="5"/>
  <c r="F48" i="5"/>
  <c r="K48" i="5"/>
  <c r="L48" i="5" s="1"/>
  <c r="C48" i="5" s="1"/>
  <c r="M48" i="5"/>
  <c r="U48" i="5"/>
  <c r="T48" i="5"/>
  <c r="E48" i="5"/>
  <c r="O48" i="5"/>
  <c r="R48" i="5"/>
  <c r="Z48" i="5"/>
  <c r="V48" i="5"/>
  <c r="V51" i="5"/>
  <c r="S51" i="5"/>
  <c r="X51" i="5"/>
  <c r="U51" i="5"/>
  <c r="J51" i="5"/>
  <c r="I51" i="5"/>
  <c r="N51" i="5"/>
  <c r="Q51" i="5"/>
  <c r="G51" i="5"/>
  <c r="E51" i="5"/>
  <c r="W51" i="5"/>
  <c r="T51" i="5"/>
  <c r="Z51" i="5"/>
  <c r="R51" i="5"/>
  <c r="K51" i="5"/>
  <c r="L51" i="5" s="1"/>
  <c r="C51" i="5" s="1"/>
  <c r="F51" i="5"/>
  <c r="H51" i="5"/>
  <c r="Y51" i="5"/>
  <c r="P51" i="5"/>
  <c r="M51" i="5"/>
  <c r="O51" i="5"/>
  <c r="J41" i="5"/>
  <c r="E41" i="5"/>
  <c r="Q41" i="5"/>
  <c r="I41" i="5"/>
  <c r="G41" i="5"/>
  <c r="O41" i="5"/>
  <c r="R41" i="5"/>
  <c r="M41" i="5"/>
  <c r="X41" i="5"/>
  <c r="V41" i="5"/>
  <c r="Z41" i="5"/>
  <c r="U41" i="5"/>
  <c r="K41" i="5"/>
  <c r="L41" i="5" s="1"/>
  <c r="C41" i="5" s="1"/>
  <c r="W41" i="5"/>
  <c r="F41" i="5"/>
  <c r="P41" i="5"/>
  <c r="S41" i="5"/>
  <c r="N41" i="5"/>
  <c r="Y41" i="5"/>
  <c r="H41" i="5"/>
  <c r="T41" i="5"/>
  <c r="X50" i="5"/>
  <c r="I50" i="5"/>
  <c r="V50" i="5"/>
  <c r="Y50" i="5"/>
  <c r="P50" i="5"/>
  <c r="H50" i="5"/>
  <c r="T50" i="5"/>
  <c r="Q50" i="5"/>
  <c r="U50" i="5"/>
  <c r="Z50" i="5"/>
  <c r="K50" i="5"/>
  <c r="L50" i="5" s="1"/>
  <c r="C50" i="5" s="1"/>
  <c r="W50" i="5"/>
  <c r="S50" i="5"/>
  <c r="M50" i="5"/>
  <c r="G50" i="5"/>
  <c r="E50" i="5"/>
  <c r="N50" i="5"/>
  <c r="J50" i="5"/>
  <c r="O50" i="5"/>
  <c r="R50" i="5"/>
  <c r="F50" i="5"/>
  <c r="Y45" i="5"/>
  <c r="E45" i="5"/>
  <c r="P45" i="5"/>
  <c r="S45" i="5"/>
  <c r="M45" i="5"/>
  <c r="H45" i="5"/>
  <c r="Z45" i="5"/>
  <c r="R45" i="5"/>
  <c r="J45" i="5"/>
  <c r="X45" i="5"/>
  <c r="O45" i="5"/>
  <c r="G45" i="5"/>
  <c r="I45" i="5"/>
  <c r="F45" i="5"/>
  <c r="W45" i="5"/>
  <c r="V45" i="5"/>
  <c r="N45" i="5"/>
  <c r="T45" i="5"/>
  <c r="K45" i="5"/>
  <c r="L45" i="5" s="1"/>
  <c r="C45" i="5" s="1"/>
  <c r="U45" i="5"/>
  <c r="Q45" i="5"/>
  <c r="M35" i="5"/>
  <c r="U35" i="5"/>
  <c r="W35" i="5"/>
  <c r="Y35" i="5"/>
  <c r="F35" i="5"/>
  <c r="R35" i="5"/>
  <c r="V35" i="5"/>
  <c r="G35" i="5"/>
  <c r="K35" i="5"/>
  <c r="L35" i="5" s="1"/>
  <c r="C35" i="5" s="1"/>
  <c r="Z35" i="5"/>
  <c r="N35" i="5"/>
  <c r="E35" i="5"/>
  <c r="X35" i="5"/>
  <c r="O35" i="5"/>
  <c r="P35" i="5"/>
  <c r="I35" i="5"/>
  <c r="T35" i="5"/>
  <c r="J35" i="5"/>
  <c r="Q35" i="5"/>
  <c r="S35" i="5"/>
  <c r="H35" i="5"/>
  <c r="H33" i="5"/>
  <c r="S33" i="5"/>
  <c r="Q33" i="5"/>
  <c r="P33" i="5"/>
  <c r="O33" i="5"/>
  <c r="O32" i="5"/>
  <c r="P32" i="5"/>
  <c r="G32" i="5"/>
  <c r="K32" i="5"/>
  <c r="L32" i="5" s="1"/>
  <c r="C32" i="5" s="1"/>
  <c r="I32" i="5"/>
  <c r="W32" i="5"/>
  <c r="R32" i="5"/>
  <c r="Z32" i="5"/>
  <c r="U32" i="5"/>
  <c r="M32" i="5"/>
  <c r="H32" i="5"/>
  <c r="F32" i="5"/>
  <c r="T32" i="5"/>
  <c r="X32" i="5"/>
  <c r="S32" i="5"/>
  <c r="E32" i="5"/>
  <c r="N32" i="5"/>
  <c r="Q32" i="5"/>
  <c r="Y32" i="5"/>
  <c r="V32" i="5"/>
  <c r="J32" i="5"/>
  <c r="V34" i="5"/>
  <c r="R34" i="5"/>
  <c r="E34" i="5"/>
  <c r="W34" i="5"/>
  <c r="O34" i="5"/>
  <c r="N34" i="5"/>
  <c r="S34" i="5"/>
  <c r="Y34" i="5"/>
  <c r="T34" i="5"/>
  <c r="Z34" i="5"/>
  <c r="J34" i="5"/>
  <c r="F34" i="5"/>
  <c r="X34" i="5"/>
  <c r="U34" i="5"/>
  <c r="G34" i="5"/>
  <c r="H34" i="5"/>
  <c r="K34" i="5"/>
  <c r="L34" i="5" s="1"/>
  <c r="C34" i="5" s="1"/>
  <c r="Q34" i="5"/>
  <c r="M34" i="5"/>
  <c r="I34" i="5"/>
  <c r="P34" i="5"/>
  <c r="H36" i="5"/>
  <c r="G36" i="5"/>
  <c r="U36" i="5"/>
  <c r="W36" i="5"/>
  <c r="F36" i="5"/>
  <c r="X36" i="5"/>
  <c r="V36" i="5"/>
  <c r="E36" i="5"/>
  <c r="Y36" i="5"/>
  <c r="Q36" i="5"/>
  <c r="Z36" i="5"/>
  <c r="O36" i="5"/>
  <c r="M36" i="5"/>
  <c r="K36" i="5"/>
  <c r="L36" i="5" s="1"/>
  <c r="C36" i="5" s="1"/>
  <c r="I36" i="5"/>
  <c r="T36" i="5"/>
  <c r="P36" i="5"/>
  <c r="R36" i="5"/>
  <c r="N36" i="5"/>
  <c r="J36" i="5"/>
  <c r="S36" i="5"/>
  <c r="O37" i="5"/>
  <c r="U37" i="5"/>
  <c r="Y37" i="5"/>
  <c r="H37" i="5"/>
  <c r="I37" i="5"/>
  <c r="P49" i="5"/>
  <c r="T49" i="5"/>
  <c r="G49" i="5"/>
  <c r="Q49" i="5"/>
  <c r="V49" i="5"/>
  <c r="H49" i="5"/>
  <c r="S49" i="5"/>
  <c r="F49" i="5"/>
  <c r="W49" i="5"/>
  <c r="K49" i="5"/>
  <c r="L49" i="5" s="1"/>
  <c r="C49" i="5" s="1"/>
  <c r="E49" i="5"/>
  <c r="Y49" i="5"/>
  <c r="M49" i="5"/>
  <c r="X49" i="5"/>
  <c r="N49" i="5"/>
  <c r="O49" i="5"/>
  <c r="J49" i="5"/>
  <c r="U49" i="5"/>
  <c r="R49" i="5"/>
  <c r="I49" i="5"/>
  <c r="Z49" i="5"/>
  <c r="Y46" i="5"/>
  <c r="Z46" i="5"/>
  <c r="K46" i="5"/>
  <c r="L46" i="5" s="1"/>
  <c r="C46" i="5" s="1"/>
  <c r="H46" i="5"/>
  <c r="I46" i="5"/>
  <c r="W39" i="5"/>
  <c r="P39" i="5"/>
  <c r="S39" i="5"/>
  <c r="U39" i="5"/>
  <c r="E39" i="5"/>
  <c r="R39" i="5"/>
  <c r="G39" i="5"/>
  <c r="Z39" i="5"/>
  <c r="O39" i="5"/>
  <c r="V39" i="5"/>
  <c r="Q39" i="5"/>
  <c r="J39" i="5"/>
  <c r="X39" i="5"/>
  <c r="F39" i="5"/>
  <c r="K39" i="5"/>
  <c r="L39" i="5" s="1"/>
  <c r="C39" i="5" s="1"/>
  <c r="M39" i="5"/>
  <c r="T39" i="5"/>
  <c r="N39" i="5"/>
  <c r="H39" i="5"/>
  <c r="I39" i="5"/>
  <c r="Y39" i="5"/>
  <c r="AH1" i="5" l="1"/>
  <c r="AH4" i="5" s="1"/>
  <c r="O11" i="4" s="1"/>
  <c r="S46" i="5"/>
  <c r="M46" i="5"/>
  <c r="O46" i="5"/>
  <c r="P46" i="5"/>
  <c r="J46" i="5"/>
  <c r="E46" i="5"/>
  <c r="Q37" i="5"/>
  <c r="K37" i="5"/>
  <c r="L37" i="5" s="1"/>
  <c r="C37" i="5" s="1"/>
  <c r="R37" i="5"/>
  <c r="E37" i="5"/>
  <c r="P37" i="5"/>
  <c r="G37" i="5"/>
  <c r="F33" i="5"/>
  <c r="R33" i="5"/>
  <c r="K33" i="5"/>
  <c r="L33" i="5" s="1"/>
  <c r="C33" i="5" s="1"/>
  <c r="Z33" i="5"/>
  <c r="N33" i="5"/>
  <c r="U46" i="5"/>
  <c r="W46" i="5"/>
  <c r="F46" i="5"/>
  <c r="Q46" i="5"/>
  <c r="V46" i="5"/>
  <c r="T46" i="5"/>
  <c r="G46" i="5"/>
  <c r="N46" i="5"/>
  <c r="R46" i="5"/>
  <c r="V37" i="5"/>
  <c r="N37" i="5"/>
  <c r="X37" i="5"/>
  <c r="S37" i="5"/>
  <c r="W37" i="5"/>
  <c r="T37" i="5"/>
  <c r="Z37" i="5"/>
  <c r="M37" i="5"/>
  <c r="J37" i="5"/>
  <c r="D52" i="5"/>
  <c r="Y33" i="5"/>
  <c r="J33" i="5"/>
  <c r="G33" i="5"/>
  <c r="W33" i="5"/>
  <c r="E33" i="5"/>
  <c r="X33" i="5"/>
  <c r="V33" i="5"/>
  <c r="U33" i="5"/>
  <c r="M33" i="5"/>
  <c r="T33" i="5"/>
  <c r="AE27" i="5"/>
  <c r="G40" i="5"/>
  <c r="K40" i="5"/>
  <c r="L40" i="5" s="1"/>
  <c r="C40" i="5" s="1"/>
  <c r="J40" i="5"/>
  <c r="N40" i="5"/>
  <c r="V40" i="5"/>
  <c r="Z38" i="5"/>
  <c r="W43" i="5"/>
  <c r="J43" i="5"/>
  <c r="I43" i="5"/>
  <c r="X40" i="5"/>
  <c r="S40" i="5"/>
  <c r="R40" i="5"/>
  <c r="H40" i="5"/>
  <c r="Q40" i="5"/>
  <c r="Q43" i="5"/>
  <c r="Z43" i="5"/>
  <c r="M43" i="5"/>
  <c r="P40" i="5"/>
  <c r="E40" i="5"/>
  <c r="Z40" i="5"/>
  <c r="M40" i="5"/>
  <c r="Y40" i="5"/>
  <c r="I40" i="5"/>
  <c r="F40" i="5"/>
  <c r="T40" i="5"/>
  <c r="W40" i="5"/>
  <c r="O40" i="5"/>
  <c r="T43" i="5"/>
  <c r="J38" i="5"/>
  <c r="F43" i="5"/>
  <c r="X43" i="5"/>
  <c r="N43" i="5"/>
  <c r="V43" i="5"/>
  <c r="R43" i="5"/>
  <c r="O43" i="5"/>
  <c r="P43" i="5"/>
  <c r="E43" i="5"/>
  <c r="S43" i="5"/>
  <c r="Y43" i="5"/>
  <c r="Y38" i="5"/>
  <c r="O38" i="5"/>
  <c r="H38" i="5"/>
  <c r="F38" i="5"/>
  <c r="S38" i="5"/>
  <c r="R38" i="5"/>
  <c r="U38" i="5"/>
  <c r="K38" i="5"/>
  <c r="L38" i="5" s="1"/>
  <c r="C38" i="5" s="1"/>
  <c r="I38" i="5"/>
  <c r="E38" i="5"/>
  <c r="M38" i="5"/>
  <c r="T38" i="5"/>
  <c r="G38" i="5"/>
  <c r="N38" i="5"/>
  <c r="V38" i="5"/>
  <c r="F47" i="5"/>
  <c r="E47" i="5"/>
  <c r="G47" i="5"/>
  <c r="X47" i="5"/>
  <c r="O47" i="5"/>
  <c r="T47" i="5"/>
  <c r="V47" i="5"/>
  <c r="Y47" i="5"/>
  <c r="J47" i="5"/>
  <c r="Z47" i="5"/>
  <c r="U47" i="5"/>
  <c r="Q47" i="5"/>
  <c r="H47" i="5"/>
  <c r="K47" i="5"/>
  <c r="L47" i="5" s="1"/>
  <c r="C47" i="5" s="1"/>
  <c r="S47" i="5"/>
  <c r="M47" i="5"/>
  <c r="W47" i="5"/>
  <c r="R47" i="5"/>
  <c r="P47" i="5"/>
  <c r="N47" i="5"/>
  <c r="I47" i="5"/>
  <c r="W38" i="5"/>
  <c r="Q38" i="5"/>
  <c r="G44" i="5"/>
  <c r="O44" i="5"/>
  <c r="O52" i="5" s="1"/>
  <c r="O27" i="5" s="1"/>
  <c r="I22" i="4" s="1"/>
  <c r="E44" i="5"/>
  <c r="P44" i="5"/>
  <c r="W44" i="5"/>
  <c r="K44" i="5"/>
  <c r="L44" i="5" s="1"/>
  <c r="C44" i="5" s="1"/>
  <c r="J44" i="5"/>
  <c r="T44" i="5"/>
  <c r="Y44" i="5"/>
  <c r="F44" i="5"/>
  <c r="Z44" i="5"/>
  <c r="X44" i="5"/>
  <c r="N44" i="5"/>
  <c r="V44" i="5"/>
  <c r="S44" i="5"/>
  <c r="I44" i="5"/>
  <c r="U44" i="5"/>
  <c r="M44" i="5"/>
  <c r="R44" i="5"/>
  <c r="K27" i="5"/>
  <c r="O10" i="4" l="1"/>
  <c r="H18" i="4" s="1"/>
  <c r="Z52" i="5"/>
  <c r="Z27" i="5" s="1"/>
  <c r="G27" i="5"/>
  <c r="I16" i="4" s="1"/>
  <c r="H16" i="4" s="1"/>
  <c r="R52" i="5"/>
  <c r="R27" i="5" s="1"/>
  <c r="I25" i="4" s="1"/>
  <c r="H52" i="5"/>
  <c r="U52" i="5"/>
  <c r="U27" i="5" s="1"/>
  <c r="I10" i="4" s="1"/>
  <c r="N52" i="5"/>
  <c r="N27" i="5" s="1"/>
  <c r="I21" i="4" s="1"/>
  <c r="K21" i="4" s="1"/>
  <c r="E52" i="5"/>
  <c r="M52" i="5"/>
  <c r="M27" i="5" s="1"/>
  <c r="I20" i="4" s="1"/>
  <c r="K20" i="4" s="1"/>
  <c r="I27" i="5"/>
  <c r="I18" i="4" s="1"/>
  <c r="V52" i="5"/>
  <c r="V27" i="5" s="1"/>
  <c r="I11" i="4" s="1"/>
  <c r="F27" i="5"/>
  <c r="I9" i="4" s="1"/>
  <c r="X52" i="5"/>
  <c r="I13" i="4" s="1"/>
  <c r="H13" i="4" s="1"/>
  <c r="P52" i="5"/>
  <c r="P27" i="5" s="1"/>
  <c r="I23" i="4" s="1"/>
  <c r="Y52" i="5"/>
  <c r="I14" i="4" s="1"/>
  <c r="H14" i="4" s="1"/>
  <c r="Q52" i="5"/>
  <c r="Q27" i="5" s="1"/>
  <c r="I24" i="4" s="1"/>
  <c r="K24" i="4" s="1"/>
  <c r="W52" i="5"/>
  <c r="W27" i="5" s="1"/>
  <c r="I12" i="4" s="1"/>
  <c r="H12" i="4" s="1"/>
  <c r="S52" i="5"/>
  <c r="S27" i="5" s="1"/>
  <c r="I26" i="4" s="1"/>
  <c r="H27" i="5"/>
  <c r="I17" i="4" s="1"/>
  <c r="K17" i="4" s="1"/>
  <c r="J52" i="5"/>
  <c r="G52" i="5"/>
  <c r="T52" i="5"/>
  <c r="T27" i="5" s="1"/>
  <c r="I27" i="4" s="1"/>
  <c r="E27" i="5"/>
  <c r="I8" i="4" s="1"/>
  <c r="H8" i="4" s="1"/>
  <c r="K52" i="5"/>
  <c r="C52" i="5" s="1"/>
  <c r="I28" i="4" s="1"/>
  <c r="F52" i="5"/>
  <c r="I52" i="5"/>
  <c r="J27" i="5"/>
  <c r="I19" i="4" s="1"/>
  <c r="H22" i="4"/>
  <c r="K22" i="4"/>
  <c r="H17" i="4"/>
  <c r="H20" i="4"/>
  <c r="K27" i="4"/>
  <c r="H21" i="4"/>
  <c r="J30" i="4"/>
  <c r="I15" i="4"/>
  <c r="H15" i="4" s="1"/>
  <c r="X27" i="5"/>
  <c r="H11" i="4"/>
  <c r="Y27" i="5" l="1"/>
  <c r="H28" i="4"/>
  <c r="J31" i="4"/>
  <c r="R35" i="4" s="1"/>
  <c r="J35" i="4"/>
  <c r="H19" i="4"/>
  <c r="H27" i="4"/>
  <c r="H26" i="4"/>
  <c r="H23" i="4"/>
  <c r="H9" i="4"/>
  <c r="H10" i="4"/>
  <c r="H25" i="4"/>
  <c r="K23" i="4"/>
  <c r="K25" i="4"/>
  <c r="H24" i="4"/>
  <c r="K26" i="4"/>
  <c r="F33" i="3"/>
  <c r="R36" i="4" l="1"/>
  <c r="Q40" i="4" l="1"/>
  <c r="Q41" i="4"/>
  <c r="Q42" i="4"/>
  <c r="Q43" i="4"/>
  <c r="Q45" i="4"/>
  <c r="Q44" i="4"/>
  <c r="S44" i="4" l="1"/>
  <c r="J18" i="4" s="1"/>
  <c r="K18" i="4" s="1"/>
  <c r="R44" i="4"/>
  <c r="U40" i="4" s="1"/>
  <c r="J16" i="4" s="1"/>
  <c r="K16" i="4" s="1"/>
  <c r="T44" i="4"/>
  <c r="J19" i="4" s="1"/>
  <c r="K19" i="4" s="1"/>
  <c r="J32" i="4"/>
  <c r="S43" i="4"/>
  <c r="T43" i="4"/>
  <c r="R43" i="4"/>
  <c r="T41" i="4"/>
  <c r="R41" i="4"/>
  <c r="S41" i="4"/>
  <c r="T45" i="4"/>
  <c r="R45" i="4"/>
  <c r="S45" i="4"/>
  <c r="R42" i="4"/>
  <c r="S42" i="4"/>
  <c r="T42" i="4"/>
  <c r="T40" i="4"/>
  <c r="R40" i="4"/>
  <c r="S40" i="4"/>
  <c r="F34" i="3" l="1"/>
  <c r="J33" i="4"/>
  <c r="F35" i="3" l="1"/>
  <c r="J34" i="4"/>
</calcChain>
</file>

<file path=xl/comments1.xml><?xml version="1.0" encoding="utf-8"?>
<comments xmlns="http://schemas.openxmlformats.org/spreadsheetml/2006/main">
  <authors>
    <author>Richards, Chris</author>
  </authors>
  <commentList>
    <comment ref="E33" authorId="0">
      <text>
        <r>
          <rPr>
            <sz val="9"/>
            <color indexed="81"/>
            <rFont val="Tahoma"/>
            <family val="2"/>
          </rPr>
          <t>1 = Large-framed bull calves and compensating large-framed yearling steers.
2 = Large-framed heifer calves and compensating medium-framed yearling heifers.
3 = Large-framed steer calves and compensating medium-framed yearling steers.
4 = Medium-framed bulls
5 = Medium-framed heifer calves
6 = Medium-framed steer calves</t>
        </r>
      </text>
    </comment>
  </commentList>
</comments>
</file>

<file path=xl/sharedStrings.xml><?xml version="1.0" encoding="utf-8"?>
<sst xmlns="http://schemas.openxmlformats.org/spreadsheetml/2006/main" count="275" uniqueCount="196">
  <si>
    <t xml:space="preserve">FEED NAME </t>
  </si>
  <si>
    <t>D.M.%</t>
  </si>
  <si>
    <t>NEM</t>
  </si>
  <si>
    <t>NEG</t>
  </si>
  <si>
    <t>PROT</t>
  </si>
  <si>
    <t>K%</t>
  </si>
  <si>
    <t>CA%</t>
  </si>
  <si>
    <t>PHOS</t>
  </si>
  <si>
    <t>COST</t>
  </si>
  <si>
    <t>MG</t>
  </si>
  <si>
    <t>S</t>
  </si>
  <si>
    <t>CO</t>
  </si>
  <si>
    <t>CU</t>
  </si>
  <si>
    <t>FE</t>
  </si>
  <si>
    <t>MN</t>
  </si>
  <si>
    <t>SE</t>
  </si>
  <si>
    <t>ZN</t>
  </si>
  <si>
    <t>TDN%</t>
  </si>
  <si>
    <t xml:space="preserve">FAT </t>
  </si>
  <si>
    <t>FIBER</t>
  </si>
  <si>
    <t>ALFALFA HAY EXC</t>
  </si>
  <si>
    <t>ALFALFA HAY GOOD</t>
  </si>
  <si>
    <t>ALFALFA HAY FAIR</t>
  </si>
  <si>
    <t>ALFALFA HAY POOR</t>
  </si>
  <si>
    <t>BERMUDA HAY</t>
  </si>
  <si>
    <t>BERMUDA HAY GOOD</t>
  </si>
  <si>
    <t>COTTONSEED HULLS</t>
  </si>
  <si>
    <t>COTTON BURRS</t>
  </si>
  <si>
    <t>PRAIRIE HAY</t>
  </si>
  <si>
    <t>SUDAN HAY GOOD</t>
  </si>
  <si>
    <t>SUDAN HAY FAIR</t>
  </si>
  <si>
    <t>OW BLUESTEM GOOD</t>
  </si>
  <si>
    <t>OW BLUESTEM FAIR</t>
  </si>
  <si>
    <t>OAT HAY</t>
  </si>
  <si>
    <t>WHEAT HAY GOOD</t>
  </si>
  <si>
    <t>WHEAT HAY FAIR</t>
  </si>
  <si>
    <t>WHEAT STRAW</t>
  </si>
  <si>
    <t>CORN SILAGE</t>
  </si>
  <si>
    <t>SORGHUM SILAGE</t>
  </si>
  <si>
    <t>BARLEY</t>
  </si>
  <si>
    <t>CORN DENT N0 2</t>
  </si>
  <si>
    <t>MILO, ROLL,GRND</t>
  </si>
  <si>
    <t>OATS</t>
  </si>
  <si>
    <t>WHEAT</t>
  </si>
  <si>
    <t>ALFALFA PELLETS</t>
  </si>
  <si>
    <t>CANE MOLASSES</t>
  </si>
  <si>
    <t>CORN DIST GRAIN</t>
  </si>
  <si>
    <t>CORN GLUTEN FEED</t>
  </si>
  <si>
    <t>WHOLE COTTONSEED</t>
  </si>
  <si>
    <t>COTTONSEED MEAL</t>
  </si>
  <si>
    <t>FAT</t>
  </si>
  <si>
    <t>FEATHER MEAL</t>
  </si>
  <si>
    <t>HOMINY FEED</t>
  </si>
  <si>
    <t>MILO DIST GRAIN</t>
  </si>
  <si>
    <t>MUNGBEAN CRACKS</t>
  </si>
  <si>
    <t>PEANUT MEAL</t>
  </si>
  <si>
    <t>PEANUT HULLS</t>
  </si>
  <si>
    <t>RICE BRAN</t>
  </si>
  <si>
    <t>RICE HULLS</t>
  </si>
  <si>
    <t>RICE MILL FEED</t>
  </si>
  <si>
    <t>SOYBEAN HULLS</t>
  </si>
  <si>
    <t>SOYMEAL 44</t>
  </si>
  <si>
    <t>SOYMEAL 47.7</t>
  </si>
  <si>
    <t>SUNFLOWER MEAL</t>
  </si>
  <si>
    <t>SUNFLOWER 31%</t>
  </si>
  <si>
    <t>WHEAT MIDDS</t>
  </si>
  <si>
    <t>VITAMIN A-30,000</t>
  </si>
  <si>
    <t>VITAMIN E-50%</t>
  </si>
  <si>
    <t>BOVATEC 68</t>
  </si>
  <si>
    <t>RUMENSIN 80</t>
  </si>
  <si>
    <t>TYLAN 40</t>
  </si>
  <si>
    <t>DICAL</t>
  </si>
  <si>
    <t>LIMESTONE 38%</t>
  </si>
  <si>
    <t>MICROLITE</t>
  </si>
  <si>
    <t>SALT</t>
  </si>
  <si>
    <t>UREA</t>
  </si>
  <si>
    <t>CALCIUM IODATE</t>
  </si>
  <si>
    <t>COBALT CARBONATE</t>
  </si>
  <si>
    <t>COBALT SULFATE</t>
  </si>
  <si>
    <t>COPPER SULFATE</t>
  </si>
  <si>
    <t>EDDI 79.5</t>
  </si>
  <si>
    <t>MAGNESIUM OXIDE</t>
  </si>
  <si>
    <t>MANGANOUS OXIDE</t>
  </si>
  <si>
    <t>POTASSIUM IODIDE</t>
  </si>
  <si>
    <t>SELENIUM 600</t>
  </si>
  <si>
    <t>ZINC OXIDE</t>
  </si>
  <si>
    <t>ZINC SULFATE</t>
  </si>
  <si>
    <t>FEED DRY MATTER PER DAY</t>
  </si>
  <si>
    <t>ANIMAL WEIGHT LBS.</t>
  </si>
  <si>
    <t>BODY TYPE</t>
  </si>
  <si>
    <t xml:space="preserve">NUTRIENT </t>
  </si>
  <si>
    <t>DRY</t>
  </si>
  <si>
    <t>AS FED</t>
  </si>
  <si>
    <t>STATUS</t>
  </si>
  <si>
    <t>NEm Megcal/CWT.</t>
  </si>
  <si>
    <t>NEg Megcal/CWT.</t>
  </si>
  <si>
    <t>TDN %</t>
  </si>
  <si>
    <t>Fat</t>
  </si>
  <si>
    <t>Crude Fiber</t>
  </si>
  <si>
    <t>Crude Protein %</t>
  </si>
  <si>
    <t>Potassium %</t>
  </si>
  <si>
    <t>Calcium %</t>
  </si>
  <si>
    <t>Phosphorus %</t>
  </si>
  <si>
    <t>Magnesium %</t>
  </si>
  <si>
    <t>Sulfur %</t>
  </si>
  <si>
    <t>Cobalt ppm</t>
  </si>
  <si>
    <t>Copper ppm</t>
  </si>
  <si>
    <t>Iron ppm</t>
  </si>
  <si>
    <t>Manganese ppm</t>
  </si>
  <si>
    <t>Selenium ppm</t>
  </si>
  <si>
    <t>Zinc ppm</t>
  </si>
  <si>
    <t>Cost / cwt.</t>
  </si>
  <si>
    <t>CUMULATIVE</t>
  </si>
  <si>
    <t>FEED NAME</t>
  </si>
  <si>
    <t>FEED NO</t>
  </si>
  <si>
    <t>POUNDS</t>
  </si>
  <si>
    <t>AMOUNT</t>
  </si>
  <si>
    <t>FAT%</t>
  </si>
  <si>
    <t>% COMP</t>
  </si>
  <si>
    <t>TOTAL &amp; DM COMP</t>
  </si>
  <si>
    <t>AS FED FEED/DAY</t>
  </si>
  <si>
    <t>CALCULATED GAIN / DAY</t>
  </si>
  <si>
    <t>FEED / # GAIN</t>
  </si>
  <si>
    <t>FD-DM</t>
  </si>
  <si>
    <t>FEED/GN</t>
  </si>
  <si>
    <t>MET SZ</t>
  </si>
  <si>
    <t>GAIN</t>
  </si>
  <si>
    <t>CALC</t>
  </si>
  <si>
    <t>K</t>
  </si>
  <si>
    <t>DEFICIENT</t>
  </si>
  <si>
    <t>LOW RANGE</t>
  </si>
  <si>
    <t>ADEQUATE</t>
  </si>
  <si>
    <t>HIGH RANGE</t>
  </si>
  <si>
    <t>EXCESSIVE</t>
  </si>
  <si>
    <t>TOXIC</t>
  </si>
  <si>
    <t>LARGE-FRAME BULL CALVES AND COMPENSATING LARGE-FRAME YEARLING STEERS.</t>
  </si>
  <si>
    <t>LARGE-FRAME HEIFER CALVES AND COMPENSATING MEDIUM-FRAME YEARLING HEIFERS.</t>
  </si>
  <si>
    <t>LARGE-FRAME STEER CALVES AND COMPENSATING MEDIUM-FRAME YEARLING STEERS.</t>
  </si>
  <si>
    <t>MEDIUM-FRAME BULLS.</t>
  </si>
  <si>
    <t>MEDIUM-FRAME HEIFER CALVES.</t>
  </si>
  <si>
    <t>MEDIUM-FRAME STEER CALVES.</t>
  </si>
  <si>
    <t>NRC</t>
  </si>
  <si>
    <t>POTASSIUM CHLORIDE</t>
  </si>
  <si>
    <t xml:space="preserve">   REQUIREMENT</t>
  </si>
  <si>
    <t>+</t>
  </si>
  <si>
    <t xml:space="preserve"> COMPOSITION</t>
  </si>
  <si>
    <t>ID</t>
  </si>
  <si>
    <t>critical cell-----&gt;&gt;&gt;</t>
  </si>
  <si>
    <t>FEED NAME (17)</t>
  </si>
  <si>
    <t>NUTRIENT CONTRIBUTION  FROM EACH OF THE FEEDS INCLUDED IN THE FORMULA. (below)</t>
  </si>
  <si>
    <t>NUTRIENT COMPOSITION OF FEEDS INCLUDED IN FORMULA.</t>
  </si>
  <si>
    <t>dm parts</t>
  </si>
  <si>
    <t xml:space="preserve">dmcomp </t>
  </si>
  <si>
    <t>RATION DRYMATTER PERCENT-&gt;</t>
  </si>
  <si>
    <t>ADF</t>
  </si>
  <si>
    <t>NDF</t>
  </si>
  <si>
    <t>eNDF</t>
  </si>
  <si>
    <t>% comp</t>
  </si>
  <si>
    <t>Ration Dry Matter</t>
  </si>
  <si>
    <t>CALCULATED DRY MATTER %</t>
  </si>
  <si>
    <t>Desimil as is to dry matter</t>
  </si>
  <si>
    <t>Desimil dry matter</t>
  </si>
  <si>
    <t>% AS Mixed</t>
  </si>
  <si>
    <t>% of DM</t>
  </si>
  <si>
    <t>COTTONFLO</t>
  </si>
  <si>
    <t>FUZZPELLET</t>
  </si>
  <si>
    <t>Tifton 85 Haylage</t>
  </si>
  <si>
    <t>Barley Malt Sprout Pellets</t>
  </si>
  <si>
    <t>Copyright 2010. Oklahoma Board of Regents for A&amp;M Colleges.</t>
  </si>
  <si>
    <t>BY D.R. GILL, D.L. LALMAN, and C.J. RICHARDS</t>
  </si>
  <si>
    <t>DEVELOPED AT OKLAHOMA STATE UNIVERSITY</t>
  </si>
  <si>
    <t>DEVELOPED AT OKLAHOMA STATE UNIVERSITY; BY D.R. GILL, D.L. LALMAN and C.J. RICHARDS</t>
  </si>
  <si>
    <t>Dry Matter Basis</t>
  </si>
  <si>
    <t>Select here</t>
  </si>
  <si>
    <t>As Fed Basis</t>
  </si>
  <si>
    <t>ORIGINAL FORMULATION ON:</t>
  </si>
  <si>
    <t>COST    (as fed)</t>
  </si>
  <si>
    <t xml:space="preserve">DEVELOPED AT OKLAHOMA STATE UNIVERSITY </t>
  </si>
  <si>
    <t>Ration Name:</t>
  </si>
  <si>
    <t>%</t>
  </si>
  <si>
    <t>OKLAHOMA STATE UNIVERSITY BEEF CATTLE RATION CALCULATOR 2010</t>
  </si>
  <si>
    <t>COST      (as fed)</t>
  </si>
  <si>
    <t>DRY MATTER BASIS</t>
  </si>
  <si>
    <t>FEED ONLY COST OF GAIN, $/cwt</t>
  </si>
  <si>
    <t>OSU Test Diet</t>
  </si>
  <si>
    <t>Select Formulation Basis from Drop Down:</t>
  </si>
  <si>
    <t>DRY MATTER INTAKE, % INITIAL BODY WEIGHT</t>
  </si>
  <si>
    <t>LB BATCH</t>
  </si>
  <si>
    <t>FEEDING SHEET FOR:</t>
  </si>
  <si>
    <t>FORMULATED FOR AN ANIMAL WITH THE FOLLOWING SPECIFICATIONS:</t>
  </si>
  <si>
    <t>end</t>
  </si>
  <si>
    <t>COST    ($/cwt as fed)</t>
  </si>
  <si>
    <t>COST, $/cwt</t>
  </si>
  <si>
    <t>Corn Stalk Hay</t>
  </si>
  <si>
    <t>Milo Stalk Hay</t>
  </si>
  <si>
    <t>Corn whole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</si>
</sst>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164" formatCode="General_)"/>
    <numFmt numFmtId="165" formatCode="0.00_)"/>
    <numFmt numFmtId="166" formatCode="0.0_)"/>
    <numFmt numFmtId="167" formatCode="0.000_)"/>
    <numFmt numFmtId="168" formatCode="0_)"/>
    <numFmt numFmtId="169" formatCode="0E+00_)"/>
    <numFmt numFmtId="170" formatCode="0.0000"/>
    <numFmt numFmtId="171" formatCode="0.0"/>
    <numFmt numFmtId="172" formatCode="0.000"/>
  </numFmts>
  <fonts count="45" x14ac:knownFonts="1">
    <font>
      <sz val="10"/>
      <name val="Courier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color indexed="11"/>
      <name val="Arial"/>
      <family val="2"/>
    </font>
    <font>
      <sz val="14"/>
      <color indexed="10"/>
      <name val="Arial"/>
      <family val="2"/>
    </font>
    <font>
      <sz val="18"/>
      <color indexed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10"/>
      <name val="Courier"/>
      <family val="3"/>
    </font>
    <font>
      <sz val="10"/>
      <name val="Courier"/>
      <family val="3"/>
    </font>
    <font>
      <b/>
      <sz val="14"/>
      <color indexed="8"/>
      <name val="Arial"/>
      <family val="2"/>
    </font>
    <font>
      <sz val="14"/>
      <name val="Courier"/>
      <family val="3"/>
    </font>
    <font>
      <b/>
      <sz val="11"/>
      <color indexed="8"/>
      <name val="Arial"/>
      <family val="2"/>
    </font>
    <font>
      <b/>
      <sz val="11"/>
      <name val="Courier"/>
      <family val="3"/>
    </font>
    <font>
      <b/>
      <sz val="14"/>
      <color indexed="5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indexed="5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  <font>
      <sz val="11"/>
      <name val="Courier"/>
      <family val="3"/>
    </font>
    <font>
      <sz val="11.5"/>
      <name val="Arial"/>
      <family val="2"/>
    </font>
    <font>
      <sz val="11.5"/>
      <color indexed="12"/>
      <name val="Arial"/>
      <family val="2"/>
    </font>
    <font>
      <sz val="11.5"/>
      <name val="Courier"/>
      <family val="3"/>
    </font>
    <font>
      <sz val="12"/>
      <color indexed="8"/>
      <name val="Arial"/>
      <family val="2"/>
    </font>
    <font>
      <sz val="12"/>
      <name val="Courier"/>
      <family val="3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0"/>
      <name val="Courier"/>
      <family val="3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7" tint="-0.2499465926084170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164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46">
    <xf numFmtId="164" fontId="0" fillId="0" borderId="0" xfId="0"/>
    <xf numFmtId="164" fontId="0" fillId="0" borderId="0" xfId="0" applyAlignment="1" applyProtection="1">
      <alignment horizontal="left"/>
    </xf>
    <xf numFmtId="164" fontId="1" fillId="0" borderId="0" xfId="0" applyFont="1"/>
    <xf numFmtId="164" fontId="1" fillId="0" borderId="0" xfId="0" applyFont="1" applyAlignment="1" applyProtection="1">
      <alignment horizontal="left"/>
    </xf>
    <xf numFmtId="164" fontId="1" fillId="0" borderId="0" xfId="0" applyFont="1" applyProtection="1"/>
    <xf numFmtId="164" fontId="2" fillId="0" borderId="0" xfId="0" applyFont="1" applyProtection="1">
      <protection locked="0"/>
    </xf>
    <xf numFmtId="165" fontId="1" fillId="0" borderId="0" xfId="0" applyNumberFormat="1" applyFont="1" applyProtection="1"/>
    <xf numFmtId="164" fontId="1" fillId="0" borderId="0" xfId="0" applyFont="1" applyAlignment="1" applyProtection="1">
      <alignment horizontal="fill"/>
    </xf>
    <xf numFmtId="7" fontId="1" fillId="0" borderId="0" xfId="0" applyNumberFormat="1" applyFont="1" applyProtection="1"/>
    <xf numFmtId="164" fontId="1" fillId="0" borderId="0" xfId="0" applyFont="1" applyProtection="1">
      <protection hidden="1"/>
    </xf>
    <xf numFmtId="164" fontId="1" fillId="0" borderId="0" xfId="0" applyFont="1" applyAlignment="1" applyProtection="1">
      <alignment horizontal="left"/>
      <protection hidden="1"/>
    </xf>
    <xf numFmtId="164" fontId="1" fillId="0" borderId="0" xfId="0" applyFont="1" applyAlignment="1" applyProtection="1">
      <alignment horizontal="right"/>
      <protection hidden="1"/>
    </xf>
    <xf numFmtId="164" fontId="0" fillId="0" borderId="0" xfId="0" applyBorder="1"/>
    <xf numFmtId="164" fontId="1" fillId="0" borderId="0" xfId="0" applyFont="1" applyBorder="1"/>
    <xf numFmtId="165" fontId="3" fillId="0" borderId="0" xfId="0" applyNumberFormat="1" applyFont="1" applyFill="1" applyProtection="1"/>
    <xf numFmtId="164" fontId="3" fillId="0" borderId="0" xfId="0" applyFont="1" applyBorder="1" applyAlignment="1" applyProtection="1">
      <alignment horizontal="center"/>
    </xf>
    <xf numFmtId="171" fontId="1" fillId="0" borderId="0" xfId="0" applyNumberFormat="1" applyFont="1" applyProtection="1">
      <protection hidden="1"/>
    </xf>
    <xf numFmtId="164" fontId="8" fillId="0" borderId="0" xfId="0" applyFont="1"/>
    <xf numFmtId="164" fontId="6" fillId="0" borderId="0" xfId="0" applyFont="1"/>
    <xf numFmtId="164" fontId="4" fillId="0" borderId="0" xfId="0" applyFont="1" applyBorder="1"/>
    <xf numFmtId="164" fontId="12" fillId="0" borderId="0" xfId="0" applyFont="1"/>
    <xf numFmtId="164" fontId="0" fillId="0" borderId="0" xfId="0" applyProtection="1">
      <protection hidden="1"/>
    </xf>
    <xf numFmtId="164" fontId="7" fillId="0" borderId="0" xfId="0" applyFont="1" applyProtection="1">
      <protection hidden="1"/>
    </xf>
    <xf numFmtId="164" fontId="5" fillId="0" borderId="0" xfId="0" quotePrefix="1" applyFont="1" applyAlignment="1" applyProtection="1">
      <alignment horizontal="left"/>
      <protection hidden="1"/>
    </xf>
    <xf numFmtId="164" fontId="5" fillId="0" borderId="0" xfId="0" applyFont="1" applyProtection="1">
      <protection hidden="1"/>
    </xf>
    <xf numFmtId="164" fontId="3" fillId="0" borderId="0" xfId="0" applyFont="1" applyBorder="1" applyProtection="1">
      <protection hidden="1"/>
    </xf>
    <xf numFmtId="164" fontId="9" fillId="0" borderId="0" xfId="0" applyFont="1" applyProtection="1">
      <protection hidden="1"/>
    </xf>
    <xf numFmtId="164" fontId="8" fillId="0" borderId="0" xfId="0" applyFont="1" applyProtection="1">
      <protection hidden="1"/>
    </xf>
    <xf numFmtId="164" fontId="5" fillId="2" borderId="0" xfId="0" applyFont="1" applyFill="1" applyBorder="1"/>
    <xf numFmtId="164" fontId="10" fillId="0" borderId="0" xfId="0" applyFont="1" applyBorder="1"/>
    <xf numFmtId="164" fontId="0" fillId="0" borderId="0" xfId="0" applyFill="1"/>
    <xf numFmtId="164" fontId="3" fillId="0" borderId="0" xfId="0" applyFont="1" applyProtection="1">
      <protection hidden="1"/>
    </xf>
    <xf numFmtId="164" fontId="3" fillId="0" borderId="0" xfId="0" applyFont="1" applyBorder="1" applyAlignment="1" applyProtection="1">
      <alignment horizontal="center"/>
      <protection hidden="1"/>
    </xf>
    <xf numFmtId="165" fontId="3" fillId="0" borderId="0" xfId="0" applyNumberFormat="1" applyFont="1" applyBorder="1" applyProtection="1">
      <protection hidden="1"/>
    </xf>
    <xf numFmtId="164" fontId="3" fillId="0" borderId="0" xfId="0" applyNumberFormat="1" applyFont="1" applyBorder="1" applyProtection="1">
      <protection hidden="1"/>
    </xf>
    <xf numFmtId="166" fontId="3" fillId="0" borderId="0" xfId="0" applyNumberFormat="1" applyFont="1" applyBorder="1" applyProtection="1">
      <protection hidden="1"/>
    </xf>
    <xf numFmtId="165" fontId="3" fillId="0" borderId="1" xfId="0" applyNumberFormat="1" applyFont="1" applyBorder="1" applyProtection="1">
      <protection hidden="1"/>
    </xf>
    <xf numFmtId="164" fontId="3" fillId="0" borderId="2" xfId="0" applyFont="1" applyBorder="1" applyProtection="1">
      <protection hidden="1"/>
    </xf>
    <xf numFmtId="164" fontId="1" fillId="0" borderId="2" xfId="0" applyFont="1" applyBorder="1" applyProtection="1">
      <protection hidden="1"/>
    </xf>
    <xf numFmtId="164" fontId="3" fillId="0" borderId="0" xfId="0" applyNumberFormat="1" applyFont="1" applyProtection="1">
      <protection hidden="1"/>
    </xf>
    <xf numFmtId="167" fontId="3" fillId="0" borderId="0" xfId="0" applyNumberFormat="1" applyFont="1" applyBorder="1" applyProtection="1">
      <protection hidden="1"/>
    </xf>
    <xf numFmtId="164" fontId="18" fillId="0" borderId="0" xfId="0" quotePrefix="1" applyFont="1" applyAlignment="1" applyProtection="1">
      <alignment horizontal="center"/>
      <protection hidden="1"/>
    </xf>
    <xf numFmtId="164" fontId="19" fillId="0" borderId="0" xfId="0" applyFont="1" applyAlignment="1" applyProtection="1">
      <alignment horizontal="center"/>
      <protection hidden="1"/>
    </xf>
    <xf numFmtId="164" fontId="21" fillId="0" borderId="0" xfId="0" applyFont="1" applyProtection="1">
      <protection hidden="1"/>
    </xf>
    <xf numFmtId="164" fontId="38" fillId="0" borderId="0" xfId="0" applyFont="1" applyFill="1" applyProtection="1">
      <protection hidden="1"/>
    </xf>
    <xf numFmtId="164" fontId="22" fillId="0" borderId="0" xfId="0" applyFont="1"/>
    <xf numFmtId="164" fontId="22" fillId="0" borderId="0" xfId="0" applyFont="1" applyProtection="1">
      <protection hidden="1"/>
    </xf>
    <xf numFmtId="164" fontId="23" fillId="0" borderId="0" xfId="0" applyFont="1" applyBorder="1" applyAlignment="1" applyProtection="1">
      <alignment horizontal="left"/>
      <protection hidden="1"/>
    </xf>
    <xf numFmtId="165" fontId="24" fillId="0" borderId="0" xfId="0" applyNumberFormat="1" applyFont="1" applyBorder="1" applyProtection="1">
      <protection hidden="1"/>
    </xf>
    <xf numFmtId="164" fontId="23" fillId="0" borderId="2" xfId="0" quotePrefix="1" applyFont="1" applyBorder="1" applyAlignment="1" applyProtection="1">
      <alignment horizontal="left"/>
      <protection hidden="1"/>
    </xf>
    <xf numFmtId="164" fontId="22" fillId="0" borderId="0" xfId="0" applyFont="1" applyBorder="1"/>
    <xf numFmtId="164" fontId="23" fillId="0" borderId="0" xfId="0" applyFont="1" applyAlignment="1" applyProtection="1">
      <alignment horizontal="center"/>
      <protection hidden="1"/>
    </xf>
    <xf numFmtId="164" fontId="23" fillId="0" borderId="3" xfId="0" quotePrefix="1" applyFont="1" applyBorder="1" applyAlignment="1" applyProtection="1">
      <alignment horizontal="center"/>
      <protection hidden="1"/>
    </xf>
    <xf numFmtId="164" fontId="23" fillId="0" borderId="3" xfId="0" applyFont="1" applyBorder="1" applyAlignment="1" applyProtection="1">
      <alignment horizontal="center"/>
      <protection hidden="1"/>
    </xf>
    <xf numFmtId="164" fontId="23" fillId="0" borderId="3" xfId="0" applyFont="1" applyBorder="1" applyAlignment="1" applyProtection="1">
      <alignment horizontal="center" wrapText="1"/>
      <protection hidden="1"/>
    </xf>
    <xf numFmtId="164" fontId="23" fillId="0" borderId="3" xfId="0" applyFont="1" applyBorder="1" applyAlignment="1" applyProtection="1">
      <alignment horizontal="left"/>
      <protection hidden="1"/>
    </xf>
    <xf numFmtId="164" fontId="23" fillId="0" borderId="4" xfId="0" applyFont="1" applyBorder="1" applyAlignment="1" applyProtection="1">
      <alignment horizontal="center"/>
      <protection hidden="1"/>
    </xf>
    <xf numFmtId="164" fontId="23" fillId="0" borderId="5" xfId="0" applyFont="1" applyBorder="1" applyAlignment="1" applyProtection="1">
      <alignment horizontal="left"/>
      <protection hidden="1"/>
    </xf>
    <xf numFmtId="164" fontId="25" fillId="3" borderId="6" xfId="0" applyFont="1" applyFill="1" applyBorder="1" applyProtection="1">
      <protection locked="0"/>
    </xf>
    <xf numFmtId="167" fontId="25" fillId="3" borderId="0" xfId="0" applyNumberFormat="1" applyFont="1" applyFill="1" applyProtection="1">
      <protection locked="0"/>
    </xf>
    <xf numFmtId="10" fontId="25" fillId="0" borderId="0" xfId="2" applyNumberFormat="1" applyFont="1" applyFill="1" applyProtection="1">
      <protection hidden="1"/>
    </xf>
    <xf numFmtId="44" fontId="22" fillId="0" borderId="0" xfId="1" applyFont="1" applyAlignment="1" applyProtection="1">
      <alignment horizontal="center"/>
      <protection hidden="1"/>
    </xf>
    <xf numFmtId="164" fontId="23" fillId="0" borderId="0" xfId="0" applyFont="1" applyFill="1" applyAlignment="1" applyProtection="1">
      <alignment horizontal="left"/>
      <protection hidden="1"/>
    </xf>
    <xf numFmtId="2" fontId="22" fillId="0" borderId="0" xfId="0" applyNumberFormat="1" applyFont="1" applyFill="1" applyProtection="1">
      <protection hidden="1"/>
    </xf>
    <xf numFmtId="2" fontId="23" fillId="0" borderId="0" xfId="0" applyNumberFormat="1" applyFont="1" applyFill="1" applyProtection="1">
      <protection hidden="1"/>
    </xf>
    <xf numFmtId="164" fontId="22" fillId="0" borderId="0" xfId="0" quotePrefix="1" applyFont="1" applyFill="1" applyAlignment="1" applyProtection="1">
      <alignment horizontal="center"/>
      <protection hidden="1"/>
    </xf>
    <xf numFmtId="164" fontId="22" fillId="0" borderId="7" xfId="0" applyFont="1" applyBorder="1" applyProtection="1">
      <protection hidden="1"/>
    </xf>
    <xf numFmtId="164" fontId="25" fillId="3" borderId="8" xfId="0" applyFont="1" applyFill="1" applyBorder="1" applyProtection="1">
      <protection locked="0"/>
    </xf>
    <xf numFmtId="164" fontId="23" fillId="0" borderId="0" xfId="0" applyFont="1" applyProtection="1">
      <protection hidden="1"/>
    </xf>
    <xf numFmtId="2" fontId="23" fillId="0" borderId="0" xfId="0" applyNumberFormat="1" applyFont="1" applyAlignment="1" applyProtection="1">
      <protection hidden="1"/>
    </xf>
    <xf numFmtId="164" fontId="25" fillId="3" borderId="8" xfId="0" applyFont="1" applyFill="1" applyBorder="1" applyProtection="1">
      <protection locked="0" hidden="1"/>
    </xf>
    <xf numFmtId="167" fontId="25" fillId="3" borderId="0" xfId="0" applyNumberFormat="1" applyFont="1" applyFill="1" applyProtection="1">
      <protection locked="0" hidden="1"/>
    </xf>
    <xf numFmtId="2" fontId="23" fillId="0" borderId="0" xfId="0" applyNumberFormat="1" applyFont="1" applyFill="1" applyAlignment="1" applyProtection="1">
      <alignment horizontal="center"/>
      <protection hidden="1"/>
    </xf>
    <xf numFmtId="164" fontId="24" fillId="2" borderId="7" xfId="0" applyFont="1" applyFill="1" applyBorder="1" applyProtection="1">
      <protection hidden="1"/>
    </xf>
    <xf numFmtId="164" fontId="23" fillId="0" borderId="0" xfId="0" applyFont="1" applyFill="1" applyAlignment="1" applyProtection="1">
      <alignment horizontal="center"/>
      <protection hidden="1"/>
    </xf>
    <xf numFmtId="164" fontId="24" fillId="0" borderId="7" xfId="0" applyFont="1" applyBorder="1" applyProtection="1">
      <protection hidden="1"/>
    </xf>
    <xf numFmtId="165" fontId="23" fillId="0" borderId="0" xfId="0" applyNumberFormat="1" applyFont="1" applyFill="1" applyAlignment="1" applyProtection="1">
      <alignment horizontal="center"/>
      <protection hidden="1"/>
    </xf>
    <xf numFmtId="164" fontId="23" fillId="0" borderId="7" xfId="0" applyFont="1" applyBorder="1" applyProtection="1">
      <protection hidden="1"/>
    </xf>
    <xf numFmtId="44" fontId="22" fillId="0" borderId="0" xfId="1" applyFont="1" applyFill="1" applyAlignment="1" applyProtection="1">
      <alignment horizontal="center"/>
      <protection hidden="1"/>
    </xf>
    <xf numFmtId="171" fontId="23" fillId="0" borderId="0" xfId="0" applyNumberFormat="1" applyFont="1" applyFill="1" applyProtection="1">
      <protection hidden="1"/>
    </xf>
    <xf numFmtId="167" fontId="25" fillId="3" borderId="0" xfId="0" applyNumberFormat="1" applyFont="1" applyFill="1" applyBorder="1" applyProtection="1">
      <protection locked="0" hidden="1"/>
    </xf>
    <xf numFmtId="44" fontId="22" fillId="0" borderId="0" xfId="1" applyFont="1" applyFill="1" applyBorder="1" applyAlignment="1" applyProtection="1">
      <alignment horizontal="center"/>
      <protection hidden="1"/>
    </xf>
    <xf numFmtId="167" fontId="25" fillId="3" borderId="3" xfId="0" applyNumberFormat="1" applyFont="1" applyFill="1" applyBorder="1" applyProtection="1">
      <protection locked="0" hidden="1"/>
    </xf>
    <xf numFmtId="10" fontId="25" fillId="0" borderId="3" xfId="2" applyNumberFormat="1" applyFont="1" applyFill="1" applyBorder="1" applyProtection="1">
      <protection hidden="1"/>
    </xf>
    <xf numFmtId="44" fontId="22" fillId="0" borderId="3" xfId="1" applyFont="1" applyFill="1" applyBorder="1" applyAlignment="1" applyProtection="1">
      <alignment horizontal="center"/>
      <protection hidden="1"/>
    </xf>
    <xf numFmtId="164" fontId="23" fillId="0" borderId="3" xfId="0" applyFont="1" applyFill="1" applyBorder="1" applyAlignment="1" applyProtection="1">
      <alignment horizontal="left"/>
      <protection hidden="1"/>
    </xf>
    <xf numFmtId="2" fontId="22" fillId="0" borderId="3" xfId="0" applyNumberFormat="1" applyFont="1" applyFill="1" applyBorder="1" applyProtection="1">
      <protection hidden="1"/>
    </xf>
    <xf numFmtId="171" fontId="23" fillId="0" borderId="3" xfId="0" applyNumberFormat="1" applyFont="1" applyFill="1" applyBorder="1" applyProtection="1">
      <protection hidden="1"/>
    </xf>
    <xf numFmtId="164" fontId="23" fillId="0" borderId="3" xfId="0" applyFont="1" applyFill="1" applyBorder="1" applyAlignment="1" applyProtection="1">
      <alignment horizontal="center"/>
      <protection hidden="1"/>
    </xf>
    <xf numFmtId="164" fontId="23" fillId="0" borderId="9" xfId="0" applyFont="1" applyBorder="1" applyProtection="1">
      <protection hidden="1"/>
    </xf>
    <xf numFmtId="172" fontId="23" fillId="0" borderId="0" xfId="0" applyNumberFormat="1" applyFont="1" applyFill="1" applyBorder="1" applyProtection="1">
      <protection hidden="1"/>
    </xf>
    <xf numFmtId="164" fontId="23" fillId="0" borderId="0" xfId="0" applyFont="1" applyFill="1" applyBorder="1" applyProtection="1">
      <protection hidden="1"/>
    </xf>
    <xf numFmtId="164" fontId="23" fillId="0" borderId="0" xfId="0" applyFont="1" applyFill="1" applyBorder="1" applyAlignment="1" applyProtection="1">
      <alignment horizontal="left"/>
      <protection hidden="1"/>
    </xf>
    <xf numFmtId="7" fontId="23" fillId="0" borderId="0" xfId="0" applyNumberFormat="1" applyFont="1" applyFill="1" applyBorder="1" applyProtection="1">
      <protection hidden="1"/>
    </xf>
    <xf numFmtId="164" fontId="23" fillId="0" borderId="0" xfId="0" applyFont="1" applyBorder="1" applyProtection="1">
      <protection hidden="1"/>
    </xf>
    <xf numFmtId="164" fontId="22" fillId="0" borderId="0" xfId="0" applyFont="1" applyFill="1" applyProtection="1">
      <protection hidden="1"/>
    </xf>
    <xf numFmtId="164" fontId="22" fillId="0" borderId="0" xfId="0" applyFont="1" applyBorder="1" applyProtection="1">
      <protection hidden="1"/>
    </xf>
    <xf numFmtId="164" fontId="22" fillId="0" borderId="0" xfId="0" quotePrefix="1" applyFont="1" applyBorder="1" applyAlignment="1" applyProtection="1">
      <alignment horizontal="left"/>
      <protection hidden="1"/>
    </xf>
    <xf numFmtId="2" fontId="22" fillId="0" borderId="0" xfId="0" applyNumberFormat="1" applyFont="1" applyProtection="1">
      <protection hidden="1"/>
    </xf>
    <xf numFmtId="164" fontId="22" fillId="0" borderId="0" xfId="0" applyFont="1" applyBorder="1" applyAlignment="1" applyProtection="1">
      <alignment horizontal="left"/>
    </xf>
    <xf numFmtId="164" fontId="26" fillId="0" borderId="0" xfId="0" applyFont="1" applyAlignment="1" applyProtection="1">
      <alignment horizontal="left"/>
      <protection hidden="1"/>
    </xf>
    <xf numFmtId="164" fontId="27" fillId="0" borderId="0" xfId="0" applyFont="1" applyProtection="1">
      <protection hidden="1"/>
    </xf>
    <xf numFmtId="164" fontId="25" fillId="3" borderId="0" xfId="0" applyFont="1" applyFill="1" applyProtection="1">
      <protection locked="0" hidden="1"/>
    </xf>
    <xf numFmtId="164" fontId="22" fillId="0" borderId="0" xfId="0" applyFont="1" applyAlignment="1" applyProtection="1">
      <alignment horizontal="left"/>
      <protection hidden="1"/>
    </xf>
    <xf numFmtId="165" fontId="22" fillId="0" borderId="0" xfId="0" applyNumberFormat="1" applyFont="1" applyProtection="1">
      <protection hidden="1"/>
    </xf>
    <xf numFmtId="164" fontId="39" fillId="0" borderId="0" xfId="0" applyFont="1" applyProtection="1">
      <protection hidden="1"/>
    </xf>
    <xf numFmtId="164" fontId="28" fillId="0" borderId="0" xfId="0" applyFont="1" applyProtection="1">
      <protection hidden="1"/>
    </xf>
    <xf numFmtId="164" fontId="29" fillId="0" borderId="0" xfId="0" applyFont="1" applyProtection="1">
      <protection hidden="1"/>
    </xf>
    <xf numFmtId="164" fontId="22" fillId="0" borderId="0" xfId="0" quotePrefix="1" applyFont="1" applyAlignment="1" applyProtection="1">
      <alignment horizontal="left"/>
      <protection hidden="1"/>
    </xf>
    <xf numFmtId="164" fontId="22" fillId="0" borderId="10" xfId="0" applyFont="1" applyFill="1" applyBorder="1" applyProtection="1">
      <protection hidden="1"/>
    </xf>
    <xf numFmtId="164" fontId="22" fillId="0" borderId="8" xfId="0" applyFont="1" applyFill="1" applyBorder="1" applyProtection="1">
      <protection hidden="1"/>
    </xf>
    <xf numFmtId="164" fontId="30" fillId="0" borderId="0" xfId="0" applyFont="1"/>
    <xf numFmtId="164" fontId="30" fillId="0" borderId="0" xfId="0" applyFont="1" applyFill="1"/>
    <xf numFmtId="164" fontId="32" fillId="0" borderId="0" xfId="0" applyFont="1" applyProtection="1">
      <protection locked="0" hidden="1"/>
    </xf>
    <xf numFmtId="164" fontId="33" fillId="0" borderId="0" xfId="0" applyFont="1" applyProtection="1">
      <protection hidden="1"/>
    </xf>
    <xf numFmtId="164" fontId="33" fillId="0" borderId="0" xfId="0" applyFont="1"/>
    <xf numFmtId="164" fontId="31" fillId="0" borderId="0" xfId="0" applyFont="1" applyProtection="1">
      <protection hidden="1"/>
    </xf>
    <xf numFmtId="164" fontId="31" fillId="0" borderId="0" xfId="0" applyFont="1" applyAlignment="1" applyProtection="1">
      <alignment horizontal="center"/>
      <protection hidden="1"/>
    </xf>
    <xf numFmtId="164" fontId="31" fillId="0" borderId="0" xfId="0" applyFont="1" applyBorder="1" applyAlignment="1" applyProtection="1">
      <alignment horizontal="center"/>
      <protection hidden="1"/>
    </xf>
    <xf numFmtId="164" fontId="33" fillId="0" borderId="0" xfId="0" applyFont="1" applyBorder="1" applyProtection="1">
      <protection hidden="1"/>
    </xf>
    <xf numFmtId="165" fontId="31" fillId="0" borderId="0" xfId="0" applyNumberFormat="1" applyFont="1" applyProtection="1">
      <protection hidden="1"/>
    </xf>
    <xf numFmtId="164" fontId="25" fillId="0" borderId="0" xfId="0" applyFont="1" applyProtection="1">
      <protection hidden="1"/>
    </xf>
    <xf numFmtId="164" fontId="25" fillId="0" borderId="0" xfId="0" applyFont="1" applyAlignment="1" applyProtection="1">
      <alignment horizontal="left"/>
      <protection hidden="1"/>
    </xf>
    <xf numFmtId="164" fontId="40" fillId="0" borderId="0" xfId="0" applyFont="1" applyProtection="1">
      <protection hidden="1"/>
    </xf>
    <xf numFmtId="164" fontId="35" fillId="0" borderId="0" xfId="0" applyFont="1"/>
    <xf numFmtId="164" fontId="26" fillId="0" borderId="0" xfId="0" quotePrefix="1" applyFont="1" applyAlignment="1" applyProtection="1">
      <alignment horizontal="left"/>
      <protection hidden="1"/>
    </xf>
    <xf numFmtId="164" fontId="35" fillId="0" borderId="0" xfId="0" applyFont="1" applyProtection="1">
      <protection hidden="1"/>
    </xf>
    <xf numFmtId="164" fontId="22" fillId="0" borderId="0" xfId="0" applyFont="1" applyAlignment="1" applyProtection="1">
      <alignment horizontal="right"/>
      <protection hidden="1"/>
    </xf>
    <xf numFmtId="164" fontId="22" fillId="0" borderId="3" xfId="0" applyFont="1" applyBorder="1" applyAlignment="1" applyProtection="1">
      <alignment horizontal="center"/>
      <protection hidden="1"/>
    </xf>
    <xf numFmtId="164" fontId="22" fillId="0" borderId="11" xfId="0" applyFont="1" applyFill="1" applyBorder="1" applyProtection="1">
      <protection hidden="1"/>
    </xf>
    <xf numFmtId="170" fontId="22" fillId="0" borderId="0" xfId="0" applyNumberFormat="1" applyFont="1" applyProtection="1">
      <protection hidden="1"/>
    </xf>
    <xf numFmtId="2" fontId="22" fillId="0" borderId="0" xfId="0" applyNumberFormat="1" applyFont="1" applyAlignment="1" applyProtection="1">
      <alignment horizontal="center"/>
      <protection hidden="1"/>
    </xf>
    <xf numFmtId="2" fontId="22" fillId="0" borderId="12" xfId="0" applyNumberFormat="1" applyFont="1" applyBorder="1" applyAlignment="1" applyProtection="1">
      <alignment horizontal="center"/>
      <protection hidden="1"/>
    </xf>
    <xf numFmtId="164" fontId="22" fillId="0" borderId="13" xfId="0" applyFont="1" applyFill="1" applyBorder="1" applyProtection="1">
      <protection hidden="1"/>
    </xf>
    <xf numFmtId="2" fontId="22" fillId="0" borderId="7" xfId="0" applyNumberFormat="1" applyFont="1" applyBorder="1" applyAlignment="1" applyProtection="1">
      <alignment horizontal="center"/>
      <protection hidden="1"/>
    </xf>
    <xf numFmtId="164" fontId="22" fillId="0" borderId="14" xfId="0" applyFont="1" applyFill="1" applyBorder="1" applyProtection="1">
      <protection hidden="1"/>
    </xf>
    <xf numFmtId="164" fontId="22" fillId="0" borderId="3" xfId="0" applyFont="1" applyBorder="1" applyProtection="1">
      <protection hidden="1"/>
    </xf>
    <xf numFmtId="170" fontId="22" fillId="0" borderId="3" xfId="0" applyNumberFormat="1" applyFont="1" applyBorder="1" applyProtection="1">
      <protection hidden="1"/>
    </xf>
    <xf numFmtId="2" fontId="22" fillId="0" borderId="3" xfId="0" applyNumberFormat="1" applyFont="1" applyBorder="1" applyAlignment="1" applyProtection="1">
      <alignment horizontal="center"/>
      <protection hidden="1"/>
    </xf>
    <xf numFmtId="2" fontId="22" fillId="0" borderId="9" xfId="0" applyNumberFormat="1" applyFont="1" applyBorder="1" applyAlignment="1" applyProtection="1">
      <alignment horizontal="center"/>
      <protection hidden="1"/>
    </xf>
    <xf numFmtId="164" fontId="22" fillId="0" borderId="0" xfId="0" applyFont="1" applyAlignment="1" applyProtection="1">
      <alignment horizontal="center"/>
      <protection hidden="1"/>
    </xf>
    <xf numFmtId="164" fontId="22" fillId="0" borderId="0" xfId="0" applyFont="1" applyFill="1" applyAlignment="1" applyProtection="1">
      <alignment horizontal="left"/>
      <protection hidden="1"/>
    </xf>
    <xf numFmtId="164" fontId="22" fillId="0" borderId="0" xfId="0" applyFont="1" applyFill="1" applyAlignment="1" applyProtection="1">
      <alignment horizontal="right"/>
      <protection hidden="1"/>
    </xf>
    <xf numFmtId="164" fontId="36" fillId="0" borderId="2" xfId="0" applyFont="1" applyBorder="1" applyAlignment="1" applyProtection="1">
      <alignment horizontal="center" wrapText="1"/>
      <protection hidden="1"/>
    </xf>
    <xf numFmtId="164" fontId="22" fillId="0" borderId="0" xfId="0" applyFont="1" applyBorder="1" applyAlignment="1" applyProtection="1">
      <alignment horizontal="center"/>
      <protection hidden="1"/>
    </xf>
    <xf numFmtId="165" fontId="22" fillId="0" borderId="0" xfId="0" applyNumberFormat="1" applyFont="1" applyBorder="1" applyAlignment="1" applyProtection="1">
      <alignment horizontal="center"/>
      <protection hidden="1"/>
    </xf>
    <xf numFmtId="164" fontId="36" fillId="0" borderId="0" xfId="0" applyFont="1" applyBorder="1" applyAlignment="1" applyProtection="1">
      <alignment horizontal="center"/>
      <protection hidden="1"/>
    </xf>
    <xf numFmtId="164" fontId="22" fillId="0" borderId="2" xfId="0" applyFont="1" applyBorder="1" applyAlignment="1" applyProtection="1">
      <alignment horizontal="center"/>
      <protection hidden="1"/>
    </xf>
    <xf numFmtId="164" fontId="22" fillId="0" borderId="6" xfId="0" applyFont="1" applyFill="1" applyBorder="1" applyProtection="1">
      <protection hidden="1"/>
    </xf>
    <xf numFmtId="165" fontId="36" fillId="0" borderId="0" xfId="0" applyNumberFormat="1" applyFont="1" applyFill="1" applyBorder="1" applyProtection="1">
      <protection hidden="1"/>
    </xf>
    <xf numFmtId="165" fontId="22" fillId="0" borderId="15" xfId="0" applyNumberFormat="1" applyFont="1" applyBorder="1" applyProtection="1">
      <protection hidden="1"/>
    </xf>
    <xf numFmtId="1" fontId="22" fillId="0" borderId="15" xfId="0" applyNumberFormat="1" applyFont="1" applyBorder="1" applyProtection="1">
      <protection hidden="1"/>
    </xf>
    <xf numFmtId="171" fontId="22" fillId="0" borderId="0" xfId="0" applyNumberFormat="1" applyFont="1" applyBorder="1" applyProtection="1">
      <protection hidden="1"/>
    </xf>
    <xf numFmtId="171" fontId="22" fillId="0" borderId="7" xfId="0" applyNumberFormat="1" applyFont="1" applyBorder="1" applyProtection="1">
      <protection hidden="1"/>
    </xf>
    <xf numFmtId="172" fontId="22" fillId="0" borderId="0" xfId="0" applyNumberFormat="1" applyFont="1" applyBorder="1" applyProtection="1">
      <protection hidden="1"/>
    </xf>
    <xf numFmtId="165" fontId="22" fillId="0" borderId="0" xfId="0" applyNumberFormat="1" applyFont="1" applyFill="1" applyBorder="1" applyProtection="1">
      <protection hidden="1"/>
    </xf>
    <xf numFmtId="166" fontId="22" fillId="0" borderId="0" xfId="0" applyNumberFormat="1" applyFont="1" applyFill="1" applyBorder="1" applyProtection="1">
      <protection hidden="1"/>
    </xf>
    <xf numFmtId="165" fontId="22" fillId="0" borderId="0" xfId="0" applyNumberFormat="1" applyFont="1" applyBorder="1" applyProtection="1">
      <protection hidden="1"/>
    </xf>
    <xf numFmtId="1" fontId="22" fillId="0" borderId="0" xfId="0" applyNumberFormat="1" applyFont="1" applyBorder="1" applyProtection="1">
      <protection hidden="1"/>
    </xf>
    <xf numFmtId="164" fontId="22" fillId="0" borderId="0" xfId="0" applyNumberFormat="1" applyFont="1" applyBorder="1" applyProtection="1">
      <protection hidden="1"/>
    </xf>
    <xf numFmtId="166" fontId="22" fillId="0" borderId="0" xfId="0" applyNumberFormat="1" applyFont="1" applyBorder="1" applyProtection="1">
      <protection hidden="1"/>
    </xf>
    <xf numFmtId="164" fontId="22" fillId="0" borderId="16" xfId="0" applyFont="1" applyFill="1" applyBorder="1" applyProtection="1">
      <protection hidden="1"/>
    </xf>
    <xf numFmtId="172" fontId="22" fillId="0" borderId="2" xfId="0" applyNumberFormat="1" applyFont="1" applyBorder="1" applyProtection="1">
      <protection hidden="1"/>
    </xf>
    <xf numFmtId="165" fontId="36" fillId="0" borderId="2" xfId="0" applyNumberFormat="1" applyFont="1" applyFill="1" applyBorder="1" applyProtection="1">
      <protection hidden="1"/>
    </xf>
    <xf numFmtId="165" fontId="22" fillId="0" borderId="2" xfId="0" applyNumberFormat="1" applyFont="1" applyFill="1" applyBorder="1" applyProtection="1">
      <protection hidden="1"/>
    </xf>
    <xf numFmtId="166" fontId="22" fillId="0" borderId="2" xfId="0" applyNumberFormat="1" applyFont="1" applyFill="1" applyBorder="1" applyProtection="1">
      <protection hidden="1"/>
    </xf>
    <xf numFmtId="165" fontId="22" fillId="0" borderId="2" xfId="0" applyNumberFormat="1" applyFont="1" applyBorder="1" applyProtection="1">
      <protection hidden="1"/>
    </xf>
    <xf numFmtId="1" fontId="22" fillId="0" borderId="2" xfId="0" applyNumberFormat="1" applyFont="1" applyBorder="1" applyProtection="1">
      <protection hidden="1"/>
    </xf>
    <xf numFmtId="164" fontId="22" fillId="0" borderId="2" xfId="0" applyNumberFormat="1" applyFont="1" applyBorder="1" applyProtection="1">
      <protection hidden="1"/>
    </xf>
    <xf numFmtId="166" fontId="22" fillId="0" borderId="2" xfId="0" applyNumberFormat="1" applyFont="1" applyBorder="1" applyProtection="1">
      <protection hidden="1"/>
    </xf>
    <xf numFmtId="171" fontId="22" fillId="0" borderId="2" xfId="0" applyNumberFormat="1" applyFont="1" applyBorder="1" applyProtection="1">
      <protection hidden="1"/>
    </xf>
    <xf numFmtId="171" fontId="22" fillId="0" borderId="17" xfId="0" applyNumberFormat="1" applyFont="1" applyBorder="1" applyProtection="1">
      <protection hidden="1"/>
    </xf>
    <xf numFmtId="165" fontId="36" fillId="0" borderId="0" xfId="0" applyNumberFormat="1" applyFont="1" applyFill="1" applyProtection="1">
      <protection hidden="1"/>
    </xf>
    <xf numFmtId="165" fontId="22" fillId="0" borderId="0" xfId="0" applyNumberFormat="1" applyFont="1" applyFill="1" applyProtection="1">
      <protection hidden="1"/>
    </xf>
    <xf numFmtId="167" fontId="22" fillId="0" borderId="0" xfId="0" applyNumberFormat="1" applyFont="1" applyProtection="1">
      <protection hidden="1"/>
    </xf>
    <xf numFmtId="166" fontId="22" fillId="0" borderId="0" xfId="0" applyNumberFormat="1" applyFont="1" applyProtection="1">
      <protection hidden="1"/>
    </xf>
    <xf numFmtId="1" fontId="22" fillId="0" borderId="0" xfId="0" applyNumberFormat="1" applyFont="1" applyProtection="1">
      <protection hidden="1"/>
    </xf>
    <xf numFmtId="165" fontId="34" fillId="0" borderId="0" xfId="0" applyNumberFormat="1" applyFont="1" applyBorder="1" applyAlignment="1" applyProtection="1">
      <alignment horizontal="left"/>
      <protection hidden="1"/>
    </xf>
    <xf numFmtId="164" fontId="34" fillId="0" borderId="0" xfId="0" applyFont="1" applyBorder="1" applyProtection="1">
      <protection hidden="1"/>
    </xf>
    <xf numFmtId="165" fontId="34" fillId="0" borderId="0" xfId="0" applyNumberFormat="1" applyFont="1" applyBorder="1" applyProtection="1">
      <protection hidden="1"/>
    </xf>
    <xf numFmtId="171" fontId="22" fillId="0" borderId="0" xfId="0" applyNumberFormat="1" applyFont="1" applyProtection="1">
      <protection hidden="1"/>
    </xf>
    <xf numFmtId="164" fontId="22" fillId="0" borderId="2" xfId="0" quotePrefix="1" applyFont="1" applyBorder="1" applyAlignment="1" applyProtection="1">
      <alignment horizontal="center"/>
      <protection hidden="1"/>
    </xf>
    <xf numFmtId="164" fontId="22" fillId="0" borderId="2" xfId="0" applyFont="1" applyBorder="1" applyProtection="1">
      <protection hidden="1"/>
    </xf>
    <xf numFmtId="1" fontId="22" fillId="0" borderId="0" xfId="0" applyNumberFormat="1" applyFont="1" applyBorder="1" applyAlignment="1" applyProtection="1">
      <alignment horizontal="center"/>
      <protection hidden="1"/>
    </xf>
    <xf numFmtId="171" fontId="22" fillId="0" borderId="2" xfId="0" applyNumberFormat="1" applyFont="1" applyBorder="1" applyAlignment="1" applyProtection="1">
      <alignment horizontal="center"/>
      <protection hidden="1"/>
    </xf>
    <xf numFmtId="165" fontId="36" fillId="0" borderId="0" xfId="0" applyNumberFormat="1" applyFont="1" applyBorder="1" applyProtection="1">
      <protection hidden="1"/>
    </xf>
    <xf numFmtId="170" fontId="22" fillId="0" borderId="0" xfId="0" applyNumberFormat="1" applyFont="1" applyBorder="1" applyProtection="1">
      <protection hidden="1"/>
    </xf>
    <xf numFmtId="2" fontId="22" fillId="0" borderId="0" xfId="0" applyNumberFormat="1" applyFont="1" applyBorder="1" applyProtection="1">
      <protection hidden="1"/>
    </xf>
    <xf numFmtId="2" fontId="22" fillId="0" borderId="2" xfId="0" applyNumberFormat="1" applyFont="1" applyBorder="1" applyProtection="1">
      <protection hidden="1"/>
    </xf>
    <xf numFmtId="165" fontId="36" fillId="0" borderId="2" xfId="0" applyNumberFormat="1" applyFont="1" applyBorder="1" applyProtection="1">
      <protection hidden="1"/>
    </xf>
    <xf numFmtId="170" fontId="22" fillId="0" borderId="2" xfId="0" applyNumberFormat="1" applyFont="1" applyBorder="1" applyProtection="1">
      <protection hidden="1"/>
    </xf>
    <xf numFmtId="165" fontId="36" fillId="0" borderId="0" xfId="0" applyNumberFormat="1" applyFont="1" applyProtection="1">
      <protection hidden="1"/>
    </xf>
    <xf numFmtId="164" fontId="39" fillId="0" borderId="0" xfId="0" applyFont="1" applyFill="1" applyProtection="1">
      <protection hidden="1"/>
    </xf>
    <xf numFmtId="164" fontId="41" fillId="0" borderId="0" xfId="0" applyFont="1" applyAlignment="1" applyProtection="1">
      <alignment horizontal="left"/>
      <protection hidden="1"/>
    </xf>
    <xf numFmtId="10" fontId="22" fillId="0" borderId="0" xfId="2" applyNumberFormat="1" applyFont="1" applyProtection="1">
      <protection hidden="1"/>
    </xf>
    <xf numFmtId="164" fontId="42" fillId="0" borderId="0" xfId="0" applyFont="1" applyAlignment="1" applyProtection="1">
      <alignment horizontal="left"/>
      <protection hidden="1"/>
    </xf>
    <xf numFmtId="164" fontId="43" fillId="0" borderId="0" xfId="0" applyFont="1" applyFill="1" applyProtection="1">
      <protection hidden="1"/>
    </xf>
    <xf numFmtId="164" fontId="23" fillId="0" borderId="0" xfId="0" applyFont="1" applyAlignment="1" applyProtection="1">
      <alignment horizontal="left"/>
    </xf>
    <xf numFmtId="164" fontId="23" fillId="0" borderId="0" xfId="0" applyFont="1" applyAlignment="1" applyProtection="1">
      <alignment horizontal="center" wrapText="1"/>
    </xf>
    <xf numFmtId="164" fontId="23" fillId="0" borderId="0" xfId="0" applyFont="1" applyAlignment="1" applyProtection="1">
      <alignment horizontal="center"/>
    </xf>
    <xf numFmtId="165" fontId="23" fillId="0" borderId="0" xfId="0" applyNumberFormat="1" applyFont="1" applyAlignment="1" applyProtection="1">
      <alignment horizontal="center"/>
    </xf>
    <xf numFmtId="164" fontId="23" fillId="0" borderId="0" xfId="0" applyFont="1" applyAlignment="1">
      <alignment horizontal="center"/>
    </xf>
    <xf numFmtId="164" fontId="22" fillId="0" borderId="0" xfId="0" applyFont="1" applyProtection="1"/>
    <xf numFmtId="164" fontId="25" fillId="0" borderId="0" xfId="0" applyFont="1" applyProtection="1">
      <protection locked="0"/>
    </xf>
    <xf numFmtId="164" fontId="27" fillId="0" borderId="0" xfId="0" applyFont="1"/>
    <xf numFmtId="164" fontId="37" fillId="0" borderId="0" xfId="0" applyFont="1" applyAlignment="1" applyProtection="1">
      <alignment horizontal="left"/>
      <protection locked="0"/>
    </xf>
    <xf numFmtId="4" fontId="26" fillId="0" borderId="0" xfId="0" applyNumberFormat="1" applyFont="1" applyFill="1" applyProtection="1">
      <protection locked="0"/>
    </xf>
    <xf numFmtId="2" fontId="37" fillId="0" borderId="0" xfId="0" applyNumberFormat="1" applyFont="1" applyProtection="1">
      <protection locked="0"/>
    </xf>
    <xf numFmtId="4" fontId="26" fillId="0" borderId="0" xfId="0" applyNumberFormat="1" applyFont="1" applyProtection="1"/>
    <xf numFmtId="165" fontId="37" fillId="0" borderId="0" xfId="0" applyNumberFormat="1" applyFont="1" applyProtection="1">
      <protection locked="0"/>
    </xf>
    <xf numFmtId="164" fontId="37" fillId="0" borderId="0" xfId="0" applyFont="1" applyProtection="1">
      <protection locked="0"/>
    </xf>
    <xf numFmtId="4" fontId="27" fillId="0" borderId="0" xfId="0" applyNumberFormat="1" applyFont="1" applyFill="1" applyProtection="1">
      <protection locked="0"/>
    </xf>
    <xf numFmtId="168" fontId="22" fillId="0" borderId="0" xfId="0" applyNumberFormat="1" applyFont="1" applyProtection="1"/>
    <xf numFmtId="169" fontId="37" fillId="0" borderId="0" xfId="0" applyNumberFormat="1" applyFont="1" applyProtection="1">
      <protection locked="0"/>
    </xf>
    <xf numFmtId="164" fontId="37" fillId="0" borderId="0" xfId="0" quotePrefix="1" applyFont="1" applyAlignment="1" applyProtection="1">
      <alignment horizontal="left"/>
      <protection locked="0"/>
    </xf>
    <xf numFmtId="1" fontId="37" fillId="0" borderId="0" xfId="0" applyNumberFormat="1" applyFont="1" applyProtection="1">
      <protection locked="0"/>
    </xf>
    <xf numFmtId="164" fontId="44" fillId="0" borderId="0" xfId="0" applyFont="1" applyProtection="1">
      <protection hidden="1"/>
    </xf>
    <xf numFmtId="9" fontId="23" fillId="0" borderId="0" xfId="2" applyFont="1" applyFill="1" applyBorder="1" applyProtection="1">
      <protection hidden="1"/>
    </xf>
    <xf numFmtId="44" fontId="23" fillId="0" borderId="0" xfId="1" applyFont="1" applyFill="1" applyProtection="1">
      <protection hidden="1"/>
    </xf>
    <xf numFmtId="164" fontId="25" fillId="3" borderId="18" xfId="0" applyFont="1" applyFill="1" applyBorder="1" applyProtection="1">
      <protection locked="0" hidden="1"/>
    </xf>
    <xf numFmtId="164" fontId="22" fillId="0" borderId="18" xfId="0" applyFont="1" applyFill="1" applyBorder="1" applyProtection="1">
      <protection hidden="1"/>
    </xf>
    <xf numFmtId="164" fontId="20" fillId="0" borderId="0" xfId="0" applyFont="1" applyProtection="1">
      <protection locked="0"/>
    </xf>
    <xf numFmtId="164" fontId="30" fillId="0" borderId="0" xfId="0" applyFont="1" applyProtection="1">
      <protection locked="0"/>
    </xf>
    <xf numFmtId="164" fontId="20" fillId="0" borderId="0" xfId="0" applyFont="1" applyFill="1" applyProtection="1">
      <protection locked="0"/>
    </xf>
    <xf numFmtId="164" fontId="30" fillId="0" borderId="0" xfId="0" applyFont="1" applyFill="1" applyProtection="1">
      <protection locked="0"/>
    </xf>
    <xf numFmtId="164" fontId="1" fillId="0" borderId="0" xfId="0" applyFont="1" applyBorder="1" applyProtection="1">
      <protection hidden="1"/>
    </xf>
    <xf numFmtId="164" fontId="22" fillId="0" borderId="2" xfId="0" applyFont="1" applyBorder="1" applyAlignment="1" applyProtection="1">
      <alignment horizontal="center" wrapText="1"/>
      <protection hidden="1"/>
    </xf>
    <xf numFmtId="165" fontId="22" fillId="0" borderId="2" xfId="0" applyNumberFormat="1" applyFont="1" applyBorder="1" applyAlignment="1" applyProtection="1">
      <alignment horizontal="center"/>
      <protection hidden="1"/>
    </xf>
    <xf numFmtId="164" fontId="36" fillId="0" borderId="2" xfId="0" applyFont="1" applyBorder="1" applyAlignment="1" applyProtection="1">
      <alignment horizontal="center"/>
      <protection hidden="1"/>
    </xf>
    <xf numFmtId="164" fontId="22" fillId="0" borderId="2" xfId="0" applyNumberFormat="1" applyFont="1" applyBorder="1" applyAlignment="1" applyProtection="1">
      <alignment horizontal="center"/>
      <protection hidden="1"/>
    </xf>
    <xf numFmtId="164" fontId="22" fillId="0" borderId="19" xfId="0" applyFont="1" applyFill="1" applyBorder="1" applyProtection="1">
      <protection hidden="1"/>
    </xf>
    <xf numFmtId="164" fontId="14" fillId="0" borderId="0" xfId="0" quotePrefix="1" applyFont="1" applyAlignment="1" applyProtection="1">
      <alignment horizontal="center"/>
      <protection hidden="1"/>
    </xf>
    <xf numFmtId="164" fontId="15" fillId="0" borderId="0" xfId="0" applyFont="1" applyAlignment="1">
      <alignment horizontal="center"/>
    </xf>
    <xf numFmtId="164" fontId="21" fillId="3" borderId="0" xfId="0" applyFont="1" applyFill="1" applyAlignment="1" applyProtection="1">
      <alignment horizontal="left"/>
      <protection locked="0" hidden="1"/>
    </xf>
    <xf numFmtId="164" fontId="0" fillId="0" borderId="0" xfId="0" applyAlignment="1" applyProtection="1">
      <alignment horizontal="left"/>
      <protection locked="0" hidden="1"/>
    </xf>
    <xf numFmtId="164" fontId="25" fillId="3" borderId="0" xfId="0" applyFont="1" applyFill="1" applyAlignment="1" applyProtection="1">
      <alignment horizontal="left"/>
      <protection locked="0" hidden="1"/>
    </xf>
    <xf numFmtId="164" fontId="35" fillId="0" borderId="0" xfId="0" applyFont="1" applyAlignment="1" applyProtection="1">
      <protection locked="0" hidden="1"/>
    </xf>
    <xf numFmtId="164" fontId="16" fillId="0" borderId="0" xfId="0" quotePrefix="1" applyFont="1" applyAlignment="1" applyProtection="1">
      <alignment horizontal="center" vertical="center"/>
      <protection hidden="1"/>
    </xf>
    <xf numFmtId="164" fontId="17" fillId="0" borderId="0" xfId="0" applyFont="1" applyAlignment="1" applyProtection="1">
      <alignment vertical="center"/>
      <protection hidden="1"/>
    </xf>
    <xf numFmtId="164" fontId="22" fillId="0" borderId="0" xfId="0" applyFont="1" applyAlignment="1" applyProtection="1">
      <alignment wrapText="1"/>
      <protection hidden="1"/>
    </xf>
    <xf numFmtId="164" fontId="22" fillId="0" borderId="3" xfId="0" applyFont="1" applyBorder="1" applyAlignment="1" applyProtection="1">
      <alignment horizontal="center"/>
      <protection hidden="1"/>
    </xf>
    <xf numFmtId="164" fontId="18" fillId="0" borderId="0" xfId="0" quotePrefix="1" applyFont="1" applyAlignment="1" applyProtection="1">
      <alignment horizontal="center"/>
      <protection hidden="1"/>
    </xf>
    <xf numFmtId="164" fontId="19" fillId="0" borderId="0" xfId="0" applyFont="1" applyAlignment="1" applyProtection="1">
      <alignment horizontal="center"/>
      <protection hidden="1"/>
    </xf>
    <xf numFmtId="164" fontId="23" fillId="0" borderId="0" xfId="0" applyFont="1" applyAlignment="1" applyProtection="1">
      <alignment horizontal="left"/>
      <protection hidden="1"/>
    </xf>
    <xf numFmtId="164" fontId="0" fillId="0" borderId="0" xfId="0" applyAlignment="1">
      <alignment horizontal="left"/>
    </xf>
    <xf numFmtId="164" fontId="23" fillId="0" borderId="0" xfId="0" applyFont="1" applyBorder="1" applyAlignment="1" applyProtection="1">
      <alignment horizontal="left"/>
      <protection hidden="1"/>
    </xf>
  </cellXfs>
  <cellStyles count="3">
    <cellStyle name="Currency" xfId="1" builtinId="4"/>
    <cellStyle name="Normal" xfId="0" builtinId="0"/>
    <cellStyle name="Percent" xfId="2" builtinId="5"/>
  </cellStyles>
  <dxfs count="29">
    <dxf>
      <font>
        <condense val="0"/>
        <extend val="0"/>
        <color indexed="10"/>
      </font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fitToPage="1"/>
  </sheetPr>
  <dimension ref="A1:IU65535"/>
  <sheetViews>
    <sheetView showGridLines="0" showRowColHeaders="0" showZeros="0" zoomScaleNormal="100" workbookViewId="0">
      <selection activeCell="E31" sqref="E31:E33"/>
    </sheetView>
  </sheetViews>
  <sheetFormatPr defaultColWidth="9.625" defaultRowHeight="12" x14ac:dyDescent="0.15"/>
  <cols>
    <col min="1" max="1" width="27" customWidth="1"/>
    <col min="2" max="2" width="6.25" customWidth="1"/>
    <col min="3" max="3" width="24.75" customWidth="1"/>
    <col min="4" max="4" width="9.375" customWidth="1"/>
    <col min="5" max="5" width="9" customWidth="1"/>
    <col min="6" max="6" width="13.875" customWidth="1"/>
    <col min="7" max="7" width="20.125" customWidth="1"/>
    <col min="8" max="8" width="9.25" customWidth="1"/>
    <col min="9" max="9" width="8.375" customWidth="1"/>
    <col min="10" max="10" width="11.375" customWidth="1"/>
    <col min="11" max="11" width="14.875" customWidth="1"/>
    <col min="12" max="12" width="13.75" hidden="1" customWidth="1"/>
    <col min="13" max="13" width="6" hidden="1" customWidth="1"/>
    <col min="14" max="14" width="6.625" hidden="1" customWidth="1"/>
    <col min="15" max="15" width="11.5" hidden="1" customWidth="1"/>
    <col min="16" max="17" width="6.625" hidden="1" customWidth="1"/>
    <col min="18" max="18" width="5.875" hidden="1" customWidth="1"/>
    <col min="19" max="19" width="5.25" hidden="1" customWidth="1"/>
    <col min="20" max="20" width="5" hidden="1" customWidth="1"/>
    <col min="21" max="21" width="4.375" hidden="1" customWidth="1"/>
    <col min="22" max="22" width="5.25" hidden="1" customWidth="1"/>
    <col min="23" max="23" width="4.75" hidden="1" customWidth="1"/>
    <col min="24" max="24" width="5.875" hidden="1" customWidth="1"/>
    <col min="25" max="25" width="5.25" hidden="1" customWidth="1"/>
    <col min="26" max="26" width="5" hidden="1" customWidth="1"/>
    <col min="27" max="27" width="6.25" hidden="1" customWidth="1"/>
    <col min="28" max="28" width="5.25" hidden="1" customWidth="1"/>
    <col min="29" max="29" width="5.5" hidden="1" customWidth="1"/>
    <col min="30" max="30" width="5.875" hidden="1" customWidth="1"/>
    <col min="31" max="31" width="5.625" hidden="1" customWidth="1"/>
    <col min="32" max="32" width="5.5" hidden="1" customWidth="1"/>
    <col min="33" max="33" width="5.875" hidden="1" customWidth="1"/>
    <col min="34" max="34" width="5.375" hidden="1" customWidth="1"/>
    <col min="35" max="35" width="5.125" hidden="1" customWidth="1"/>
    <col min="36" max="36" width="6.25" hidden="1" customWidth="1"/>
    <col min="37" max="38" width="5.625" hidden="1" customWidth="1"/>
    <col min="39" max="39" width="5.375" hidden="1" customWidth="1"/>
    <col min="40" max="40" width="6" hidden="1" customWidth="1"/>
    <col min="41" max="41" width="5.875" hidden="1" customWidth="1"/>
    <col min="42" max="42" width="4.75" hidden="1" customWidth="1"/>
    <col min="43" max="43" width="5" hidden="1" customWidth="1"/>
    <col min="44" max="44" width="4.75" hidden="1" customWidth="1"/>
    <col min="45" max="45" width="6" hidden="1" customWidth="1"/>
    <col min="46" max="46" width="5.125" hidden="1" customWidth="1"/>
    <col min="47" max="47" width="4.875" hidden="1" customWidth="1"/>
    <col min="48" max="49" width="5" hidden="1" customWidth="1"/>
    <col min="50" max="50" width="5.625" hidden="1" customWidth="1"/>
    <col min="51" max="52" width="5.375" hidden="1" customWidth="1"/>
    <col min="53" max="53" width="5.75" hidden="1" customWidth="1"/>
    <col min="54" max="54" width="6" hidden="1" customWidth="1"/>
    <col min="55" max="55" width="5.875" hidden="1" customWidth="1"/>
    <col min="56" max="56" width="5.625" hidden="1" customWidth="1"/>
    <col min="57" max="61" width="6.625" hidden="1" customWidth="1"/>
    <col min="62" max="62" width="8.625" hidden="1" customWidth="1"/>
    <col min="63" max="63" width="6.625" hidden="1" customWidth="1"/>
    <col min="64" max="255" width="9.625" hidden="1" customWidth="1"/>
  </cols>
  <sheetData>
    <row r="1" spans="1:60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60" ht="18" x14ac:dyDescent="0.25">
      <c r="A2" s="21"/>
      <c r="B2" s="231" t="s">
        <v>180</v>
      </c>
      <c r="C2" s="232"/>
      <c r="D2" s="232"/>
      <c r="E2" s="232"/>
      <c r="F2" s="232"/>
      <c r="G2" s="232"/>
      <c r="H2" s="232"/>
      <c r="I2" s="232"/>
      <c r="J2" s="232"/>
      <c r="K2" s="232"/>
      <c r="N2">
        <v>1</v>
      </c>
      <c r="O2" s="3" t="s">
        <v>120</v>
      </c>
      <c r="T2" s="20"/>
    </row>
    <row r="3" spans="1:60" ht="12.75" x14ac:dyDescent="0.2">
      <c r="A3" s="21"/>
      <c r="B3" s="22"/>
      <c r="C3" s="23"/>
      <c r="D3" s="24"/>
      <c r="E3" s="24"/>
      <c r="F3" s="24"/>
      <c r="G3" s="24"/>
      <c r="H3" s="24"/>
      <c r="I3" s="24"/>
      <c r="J3" s="24"/>
      <c r="K3" s="2"/>
      <c r="O3" s="3"/>
      <c r="T3" s="20"/>
    </row>
    <row r="4" spans="1:60" ht="15.75" x14ac:dyDescent="0.25">
      <c r="A4" s="21"/>
      <c r="B4" s="193" t="s">
        <v>185</v>
      </c>
      <c r="D4" s="43"/>
      <c r="E4" s="233" t="s">
        <v>174</v>
      </c>
      <c r="F4" s="234"/>
      <c r="G4" s="44">
        <f>IF(E4=P16, 2, 1)</f>
        <v>1</v>
      </c>
      <c r="H4" s="196"/>
      <c r="I4" s="192"/>
      <c r="J4" s="192"/>
      <c r="K4" s="216"/>
      <c r="N4">
        <v>2</v>
      </c>
      <c r="O4" s="3" t="s">
        <v>87</v>
      </c>
      <c r="P4" s="2"/>
      <c r="Q4" s="2"/>
    </row>
    <row r="5" spans="1:60" ht="6.75" customHeight="1" x14ac:dyDescent="0.2">
      <c r="A5" s="21"/>
      <c r="B5" s="46"/>
      <c r="C5" s="46"/>
      <c r="D5" s="46"/>
      <c r="E5" s="46"/>
      <c r="F5" s="46"/>
      <c r="G5" s="46"/>
      <c r="H5" s="46"/>
      <c r="I5" s="46"/>
      <c r="J5" s="46"/>
      <c r="K5" s="45"/>
      <c r="T5" s="20"/>
    </row>
    <row r="6" spans="1:60" ht="15.75" x14ac:dyDescent="0.25">
      <c r="A6" s="21"/>
      <c r="B6" s="46"/>
      <c r="C6" s="47"/>
      <c r="D6" s="48"/>
      <c r="E6" s="46"/>
      <c r="F6" s="201" t="s">
        <v>192</v>
      </c>
      <c r="H6" s="49" t="s">
        <v>145</v>
      </c>
      <c r="J6" s="49" t="s">
        <v>143</v>
      </c>
      <c r="K6" s="50"/>
      <c r="N6">
        <v>1</v>
      </c>
      <c r="O6" s="3" t="s">
        <v>87</v>
      </c>
      <c r="T6" s="20"/>
    </row>
    <row r="7" spans="1:60" ht="20.25" customHeight="1" thickBot="1" x14ac:dyDescent="0.3">
      <c r="A7" s="21"/>
      <c r="B7" s="51" t="s">
        <v>146</v>
      </c>
      <c r="C7" s="52" t="s">
        <v>113</v>
      </c>
      <c r="D7" s="53" t="s">
        <v>116</v>
      </c>
      <c r="E7" s="53" t="s">
        <v>179</v>
      </c>
      <c r="F7" s="54" t="s">
        <v>92</v>
      </c>
      <c r="G7" s="55" t="s">
        <v>90</v>
      </c>
      <c r="H7" s="56" t="s">
        <v>92</v>
      </c>
      <c r="I7" s="56" t="s">
        <v>91</v>
      </c>
      <c r="J7" s="56" t="s">
        <v>141</v>
      </c>
      <c r="K7" s="57" t="s">
        <v>93</v>
      </c>
      <c r="L7" s="13"/>
      <c r="M7" s="12"/>
      <c r="N7">
        <v>2</v>
      </c>
      <c r="O7" s="3" t="s">
        <v>120</v>
      </c>
      <c r="P7" s="3"/>
      <c r="BH7" s="15"/>
    </row>
    <row r="8" spans="1:60" ht="20.25" customHeight="1" x14ac:dyDescent="0.25">
      <c r="A8" s="21"/>
      <c r="B8" s="58">
        <v>38</v>
      </c>
      <c r="C8" s="109" t="str">
        <f>VLOOKUP(B8,'FEED LIST'!A$2:B$1000,2)</f>
        <v>Barley Malt Sprout Pellets</v>
      </c>
      <c r="D8" s="59">
        <v>0</v>
      </c>
      <c r="E8" s="60">
        <f>D8/$D$28</f>
        <v>0</v>
      </c>
      <c r="F8" s="61">
        <f>NUTRIENTS!C7</f>
        <v>7</v>
      </c>
      <c r="G8" s="62" t="s">
        <v>94</v>
      </c>
      <c r="H8" s="63">
        <f t="shared" ref="H8:H28" si="0">IF(G$4=1,I8*O$10,I8*O$11)</f>
        <v>49.759367348976539</v>
      </c>
      <c r="I8" s="64">
        <f>NUTRIENTS!E27</f>
        <v>56.305158236071726</v>
      </c>
      <c r="J8" s="65" t="s">
        <v>144</v>
      </c>
      <c r="K8" s="66"/>
      <c r="L8" s="13"/>
      <c r="M8" s="12"/>
      <c r="BH8" s="14"/>
    </row>
    <row r="9" spans="1:60" ht="15.95" customHeight="1" x14ac:dyDescent="0.25">
      <c r="A9" s="21"/>
      <c r="B9" s="67">
        <v>24</v>
      </c>
      <c r="C9" s="110" t="str">
        <f>VLOOKUP(B9,'FEED LIST'!A$2:B$1000,2)</f>
        <v>CORN DENT N0 2</v>
      </c>
      <c r="D9" s="59">
        <v>0</v>
      </c>
      <c r="E9" s="60">
        <f t="shared" ref="E9:E27" si="1">D9/$D$28</f>
        <v>0</v>
      </c>
      <c r="F9" s="61">
        <f>NUTRIENTS!C8</f>
        <v>12</v>
      </c>
      <c r="G9" s="62" t="s">
        <v>95</v>
      </c>
      <c r="H9" s="63">
        <f t="shared" si="0"/>
        <v>25.779658412381426</v>
      </c>
      <c r="I9" s="64">
        <f>NUTRIENTS!F27</f>
        <v>29.170944558057553</v>
      </c>
      <c r="J9" s="65" t="s">
        <v>144</v>
      </c>
      <c r="K9" s="66"/>
      <c r="L9" s="13"/>
      <c r="M9" s="12"/>
      <c r="BH9" s="14"/>
    </row>
    <row r="10" spans="1:60" ht="15.95" customHeight="1" x14ac:dyDescent="0.25">
      <c r="A10" s="21"/>
      <c r="B10" s="67">
        <v>52</v>
      </c>
      <c r="C10" s="110" t="str">
        <f>VLOOKUP(B10,'FEED LIST'!A$2:B$1000,2)</f>
        <v>WHEAT MIDDS</v>
      </c>
      <c r="D10" s="59">
        <v>7.5</v>
      </c>
      <c r="E10" s="60">
        <f t="shared" si="1"/>
        <v>0.37443834248627056</v>
      </c>
      <c r="F10" s="61">
        <f>NUTRIENTS!C9</f>
        <v>13</v>
      </c>
      <c r="G10" s="62" t="s">
        <v>96</v>
      </c>
      <c r="H10" s="63">
        <f t="shared" si="0"/>
        <v>50.583554667997994</v>
      </c>
      <c r="I10" s="64">
        <f>(NUTRIENTS!U27)</f>
        <v>57.237766504344279</v>
      </c>
      <c r="J10" s="65" t="s">
        <v>144</v>
      </c>
      <c r="K10" s="66"/>
      <c r="L10" s="13"/>
      <c r="M10" s="12"/>
      <c r="O10" s="4">
        <f>NUTRIENTS!AH1</f>
        <v>0.88374438342486272</v>
      </c>
      <c r="P10" s="4" t="s">
        <v>160</v>
      </c>
      <c r="BH10" s="14"/>
    </row>
    <row r="11" spans="1:60" ht="15.95" customHeight="1" x14ac:dyDescent="0.25">
      <c r="A11" s="21"/>
      <c r="B11" s="67">
        <v>31</v>
      </c>
      <c r="C11" s="110" t="str">
        <f>VLOOKUP(B11,'FEED LIST'!A$2:B$1000,2)</f>
        <v>CORN DIST GRAIN</v>
      </c>
      <c r="D11" s="59">
        <v>0</v>
      </c>
      <c r="E11" s="60">
        <f t="shared" si="1"/>
        <v>0</v>
      </c>
      <c r="F11" s="61">
        <f>NUTRIENTS!C10</f>
        <v>12.6</v>
      </c>
      <c r="G11" s="62" t="s">
        <v>97</v>
      </c>
      <c r="H11" s="63">
        <f t="shared" si="0"/>
        <v>3.689656515227159</v>
      </c>
      <c r="I11" s="64">
        <f>(NUTRIENTS!V27)</f>
        <v>4.1750268340357257</v>
      </c>
      <c r="J11" s="65" t="s">
        <v>144</v>
      </c>
      <c r="K11" s="66"/>
      <c r="L11" s="13"/>
      <c r="M11" s="12"/>
      <c r="O11">
        <f>NUTRIENTS!AH4/100</f>
        <v>1.1315489170348108</v>
      </c>
      <c r="P11" s="4" t="s">
        <v>161</v>
      </c>
      <c r="BH11" s="14"/>
    </row>
    <row r="12" spans="1:60" ht="15.95" customHeight="1" x14ac:dyDescent="0.25">
      <c r="A12" s="21"/>
      <c r="B12" s="67">
        <v>61</v>
      </c>
      <c r="C12" s="110" t="str">
        <f>VLOOKUP(B12,'FEED LIST'!A$2:B$1000,2)</f>
        <v>LIMESTONE 38%</v>
      </c>
      <c r="D12" s="59">
        <v>0</v>
      </c>
      <c r="E12" s="60">
        <f t="shared" si="1"/>
        <v>0</v>
      </c>
      <c r="F12" s="61">
        <f>NUTRIENTS!C11</f>
        <v>1.85</v>
      </c>
      <c r="G12" s="62" t="s">
        <v>98</v>
      </c>
      <c r="H12" s="63">
        <f t="shared" si="0"/>
        <v>18.129443834248626</v>
      </c>
      <c r="I12" s="64">
        <f>(NUTRIENTS!W27)</f>
        <v>20.514352537087461</v>
      </c>
      <c r="J12" s="65" t="s">
        <v>144</v>
      </c>
      <c r="K12" s="66"/>
      <c r="L12" s="13"/>
      <c r="M12" s="12"/>
      <c r="BH12" s="14"/>
    </row>
    <row r="13" spans="1:60" ht="15.95" customHeight="1" x14ac:dyDescent="0.25">
      <c r="A13" s="21"/>
      <c r="B13" s="67">
        <v>6</v>
      </c>
      <c r="C13" s="110" t="str">
        <f>VLOOKUP(B13,'FEED LIST'!A$2:B$1000,2)</f>
        <v>BERMUDA HAY GOOD</v>
      </c>
      <c r="D13" s="59">
        <v>11.53</v>
      </c>
      <c r="E13" s="60">
        <f t="shared" si="1"/>
        <v>0.57563654518222662</v>
      </c>
      <c r="F13" s="61">
        <f>NUTRIENTS!C12</f>
        <v>6</v>
      </c>
      <c r="G13" s="68" t="s">
        <v>154</v>
      </c>
      <c r="H13" s="63">
        <f t="shared" si="0"/>
        <v>25.248607089365951</v>
      </c>
      <c r="I13" s="69">
        <f>NUTRIENTS!X52</f>
        <v>28.57003400860949</v>
      </c>
      <c r="J13" s="46"/>
      <c r="K13" s="66"/>
      <c r="L13" s="13"/>
      <c r="M13" s="12"/>
      <c r="BH13" s="14"/>
    </row>
    <row r="14" spans="1:60" ht="15.95" customHeight="1" x14ac:dyDescent="0.25">
      <c r="A14" s="21"/>
      <c r="B14" s="70"/>
      <c r="C14" s="110">
        <f>VLOOKUP(B14,'FEED LIST'!A$2:B$1000,2)</f>
        <v>0</v>
      </c>
      <c r="D14" s="71"/>
      <c r="E14" s="60">
        <f t="shared" si="1"/>
        <v>0</v>
      </c>
      <c r="F14" s="61">
        <f>NUTRIENTS!C13</f>
        <v>0</v>
      </c>
      <c r="G14" s="68" t="s">
        <v>155</v>
      </c>
      <c r="H14" s="63">
        <f t="shared" si="0"/>
        <v>53.485731402895659</v>
      </c>
      <c r="I14" s="69">
        <f>NUTRIENTS!Y52</f>
        <v>60.521721445761351</v>
      </c>
      <c r="J14" s="46"/>
      <c r="K14" s="66"/>
      <c r="L14" s="13"/>
      <c r="M14" s="12"/>
      <c r="P14" s="20" t="s">
        <v>173</v>
      </c>
      <c r="BH14" s="14"/>
    </row>
    <row r="15" spans="1:60" ht="15.95" customHeight="1" x14ac:dyDescent="0.25">
      <c r="A15" s="21"/>
      <c r="B15" s="70">
        <v>1</v>
      </c>
      <c r="C15" s="110" t="str">
        <f>VLOOKUP(B15,'FEED LIST'!A$2:B$1000,2)</f>
        <v>ALFALFA HAY EXC</v>
      </c>
      <c r="D15" s="71">
        <v>1</v>
      </c>
      <c r="E15" s="60">
        <f t="shared" si="1"/>
        <v>4.9925112331502743E-2</v>
      </c>
      <c r="F15" s="61">
        <f>NUTRIENTS!C14</f>
        <v>13</v>
      </c>
      <c r="G15" s="68" t="s">
        <v>156</v>
      </c>
      <c r="H15" s="63">
        <f t="shared" si="0"/>
        <v>54.351333000499245</v>
      </c>
      <c r="I15" s="69">
        <f>NUTRIENTS!Z52</f>
        <v>61.501191996113292</v>
      </c>
      <c r="J15" s="46"/>
      <c r="K15" s="66"/>
      <c r="L15" s="13"/>
      <c r="M15" s="12"/>
      <c r="P15" s="20" t="s">
        <v>174</v>
      </c>
      <c r="BH15" s="14"/>
    </row>
    <row r="16" spans="1:60" ht="15.95" customHeight="1" x14ac:dyDescent="0.25">
      <c r="A16" s="21"/>
      <c r="B16" s="70">
        <v>998</v>
      </c>
      <c r="C16" s="110" t="str">
        <f>VLOOKUP(B16,'FEED LIST'!A$2:B$1000,2)</f>
        <v>end</v>
      </c>
      <c r="D16" s="71"/>
      <c r="E16" s="60">
        <f t="shared" si="1"/>
        <v>0</v>
      </c>
      <c r="F16" s="61">
        <f>NUTRIENTS!C15</f>
        <v>0</v>
      </c>
      <c r="G16" s="62" t="s">
        <v>99</v>
      </c>
      <c r="H16" s="63">
        <f t="shared" si="0"/>
        <v>10.049845232151771</v>
      </c>
      <c r="I16" s="64">
        <f>NUTRIENTS!G27</f>
        <v>11.371891488808792</v>
      </c>
      <c r="J16" s="72">
        <f>IF(U40&gt;10.5,U40,10.5)</f>
        <v>10.5</v>
      </c>
      <c r="K16" s="73" t="str">
        <f>IF(J16-0.05&lt;I16,Q$59,Q$60)</f>
        <v>ADEQUATE</v>
      </c>
      <c r="L16" s="28"/>
      <c r="M16" s="12"/>
      <c r="P16" s="20" t="s">
        <v>172</v>
      </c>
      <c r="BH16" s="14"/>
    </row>
    <row r="17" spans="1:60" ht="15.95" customHeight="1" x14ac:dyDescent="0.25">
      <c r="A17" s="21"/>
      <c r="B17" s="70"/>
      <c r="C17" s="110">
        <f>VLOOKUP(B17,'FEED LIST'!A$2:B$1000,2)</f>
        <v>0</v>
      </c>
      <c r="D17" s="71"/>
      <c r="E17" s="60">
        <f t="shared" si="1"/>
        <v>0</v>
      </c>
      <c r="F17" s="61">
        <f>NUTRIENTS!C16</f>
        <v>0</v>
      </c>
      <c r="G17" s="62" t="s">
        <v>100</v>
      </c>
      <c r="H17" s="63">
        <f t="shared" si="0"/>
        <v>1.3607823265102348</v>
      </c>
      <c r="I17" s="64">
        <f>NUTRIENTS!H27</f>
        <v>1.5397917678827664</v>
      </c>
      <c r="J17" s="74">
        <v>0.65</v>
      </c>
      <c r="K17" s="75" t="str">
        <f>VLOOKUP(I17,Q48:Z50,10)</f>
        <v>TOXIC</v>
      </c>
      <c r="L17" s="29"/>
      <c r="M17" s="12"/>
      <c r="BH17" s="14"/>
    </row>
    <row r="18" spans="1:60" ht="15.95" customHeight="1" x14ac:dyDescent="0.25">
      <c r="A18" s="21"/>
      <c r="B18" s="70"/>
      <c r="C18" s="110">
        <f>VLOOKUP(B18,'FEED LIST'!A$2:B$1000,2)</f>
        <v>0</v>
      </c>
      <c r="D18" s="71"/>
      <c r="E18" s="60">
        <f t="shared" si="1"/>
        <v>0</v>
      </c>
      <c r="F18" s="61">
        <f>NUTRIENTS!C17</f>
        <v>0</v>
      </c>
      <c r="G18" s="62" t="s">
        <v>101</v>
      </c>
      <c r="H18" s="63">
        <f t="shared" si="0"/>
        <v>0.37020539191213181</v>
      </c>
      <c r="I18" s="64">
        <f>NUTRIENTS!I27</f>
        <v>0.41890551029862044</v>
      </c>
      <c r="J18" s="76">
        <f>((VLOOKUP(E33,P40:S45,4)/454)/R35)*100</f>
        <v>0.21179554293445901</v>
      </c>
      <c r="K18" s="77" t="str">
        <f>IF(J18-0.02&lt;I18,Q$59,Q$60)</f>
        <v>ADEQUATE</v>
      </c>
      <c r="L18" s="19"/>
      <c r="M18" s="12"/>
      <c r="BH18" s="14"/>
    </row>
    <row r="19" spans="1:60" ht="15.95" customHeight="1" x14ac:dyDescent="0.25">
      <c r="A19" s="21"/>
      <c r="B19" s="70"/>
      <c r="C19" s="110">
        <f>VLOOKUP(B19,'FEED LIST'!A$2:B$1000,2)</f>
        <v>0</v>
      </c>
      <c r="D19" s="71"/>
      <c r="E19" s="60">
        <f t="shared" si="1"/>
        <v>0</v>
      </c>
      <c r="F19" s="61">
        <f>NUTRIENTS!C18</f>
        <v>0</v>
      </c>
      <c r="G19" s="62" t="s">
        <v>102</v>
      </c>
      <c r="H19" s="63">
        <f t="shared" si="0"/>
        <v>0.52798981527708433</v>
      </c>
      <c r="I19" s="64">
        <f>NUTRIENTS!J27</f>
        <v>0.59744630368219453</v>
      </c>
      <c r="J19" s="76">
        <f>((VLOOKUP(E33,P40:T45,5)/454)/R35)*100</f>
        <v>0.1732435428135661</v>
      </c>
      <c r="K19" s="77" t="str">
        <f>IF(J19-0.01&lt;I19,Q$59,Q$60)</f>
        <v>ADEQUATE</v>
      </c>
      <c r="L19" s="19"/>
      <c r="M19" s="12"/>
      <c r="BH19" s="14"/>
    </row>
    <row r="20" spans="1:60" ht="15.95" customHeight="1" x14ac:dyDescent="0.25">
      <c r="A20" s="21"/>
      <c r="B20" s="70"/>
      <c r="C20" s="110">
        <f>VLOOKUP(B20,'FEED LIST'!A$2:B$1000,2)</f>
        <v>0</v>
      </c>
      <c r="D20" s="71"/>
      <c r="E20" s="60">
        <f t="shared" si="1"/>
        <v>0</v>
      </c>
      <c r="F20" s="78">
        <f>NUTRIENTS!C19</f>
        <v>0</v>
      </c>
      <c r="G20" s="62" t="s">
        <v>103</v>
      </c>
      <c r="H20" s="63">
        <f t="shared" si="0"/>
        <v>0.28011522715926107</v>
      </c>
      <c r="I20" s="64">
        <f>(NUTRIENTS!M27)</f>
        <v>0.31696408193702186</v>
      </c>
      <c r="J20" s="74">
        <v>0.1</v>
      </c>
      <c r="K20" s="77" t="str">
        <f>VLOOKUP(I20,R48:Z50,9)</f>
        <v>EXCESSIVE</v>
      </c>
      <c r="L20" s="19"/>
      <c r="M20" s="12"/>
    </row>
    <row r="21" spans="1:60" ht="15.95" customHeight="1" x14ac:dyDescent="0.25">
      <c r="A21" s="21"/>
      <c r="B21" s="70"/>
      <c r="C21" s="110">
        <f>VLOOKUP(B21,'FEED LIST'!A$2:B$1000,2)</f>
        <v>0</v>
      </c>
      <c r="D21" s="71"/>
      <c r="E21" s="60">
        <f t="shared" si="1"/>
        <v>0</v>
      </c>
      <c r="F21" s="78">
        <f>NUTRIENTS!C20</f>
        <v>0</v>
      </c>
      <c r="G21" s="62" t="s">
        <v>104</v>
      </c>
      <c r="H21" s="63">
        <f t="shared" si="0"/>
        <v>0.20437064403394906</v>
      </c>
      <c r="I21" s="64">
        <f>(NUTRIENTS!N27)</f>
        <v>0.23125538093032186</v>
      </c>
      <c r="J21" s="74">
        <v>0.1</v>
      </c>
      <c r="K21" s="77" t="str">
        <f>VLOOKUP(I21,S48:Z50,8)</f>
        <v>EXCESSIVE</v>
      </c>
      <c r="L21" s="19"/>
      <c r="M21" s="12"/>
    </row>
    <row r="22" spans="1:60" ht="15.95" customHeight="1" x14ac:dyDescent="0.25">
      <c r="A22" s="21"/>
      <c r="B22" s="70"/>
      <c r="C22" s="110">
        <f>VLOOKUP(B22,'FEED LIST'!A$2:B$1000,2)</f>
        <v>0</v>
      </c>
      <c r="D22" s="71"/>
      <c r="E22" s="60">
        <f t="shared" si="1"/>
        <v>0</v>
      </c>
      <c r="F22" s="78">
        <f>NUTRIENTS!C21</f>
        <v>0</v>
      </c>
      <c r="G22" s="62" t="s">
        <v>105</v>
      </c>
      <c r="H22" s="63">
        <f t="shared" si="0"/>
        <v>0.10158102845731401</v>
      </c>
      <c r="I22" s="64">
        <f>(NUTRIENTS!O27)</f>
        <v>0.11494390274215596</v>
      </c>
      <c r="J22" s="74">
        <v>0.1</v>
      </c>
      <c r="K22" s="77" t="str">
        <f>VLOOKUP(I22,T48:Z50,7)</f>
        <v>EXCESSIVE</v>
      </c>
      <c r="L22" s="19"/>
      <c r="M22" s="12"/>
    </row>
    <row r="23" spans="1:60" ht="15.95" customHeight="1" x14ac:dyDescent="0.25">
      <c r="A23" s="21"/>
      <c r="B23" s="70"/>
      <c r="C23" s="110">
        <f>VLOOKUP(B23,'FEED LIST'!A$2:B$1000,2)</f>
        <v>0</v>
      </c>
      <c r="D23" s="71"/>
      <c r="E23" s="60">
        <f t="shared" si="1"/>
        <v>0</v>
      </c>
      <c r="F23" s="78">
        <f>NUTRIENTS!C22</f>
        <v>0</v>
      </c>
      <c r="G23" s="62" t="s">
        <v>106</v>
      </c>
      <c r="H23" s="63">
        <f t="shared" si="0"/>
        <v>7.1005192211682466</v>
      </c>
      <c r="I23" s="79">
        <f>(NUTRIENTS!P27)</f>
        <v>8.0345848350977871</v>
      </c>
      <c r="J23" s="74">
        <v>8</v>
      </c>
      <c r="K23" s="77" t="str">
        <f>VLOOKUP(I23,U48:Z50,6)</f>
        <v>ADEQUATE</v>
      </c>
      <c r="L23" s="19"/>
      <c r="M23" s="12"/>
    </row>
    <row r="24" spans="1:60" ht="15.95" customHeight="1" x14ac:dyDescent="0.25">
      <c r="A24" s="21"/>
      <c r="B24" s="70"/>
      <c r="C24" s="110">
        <f>VLOOKUP(B24,'FEED LIST'!A$2:B$1000,2)</f>
        <v>0</v>
      </c>
      <c r="D24" s="80"/>
      <c r="E24" s="60">
        <f t="shared" si="1"/>
        <v>0</v>
      </c>
      <c r="F24" s="81">
        <f>NUTRIENTS!C23</f>
        <v>0</v>
      </c>
      <c r="G24" s="62" t="s">
        <v>107</v>
      </c>
      <c r="H24" s="63">
        <f t="shared" si="0"/>
        <v>113.20369445831251</v>
      </c>
      <c r="I24" s="79">
        <f>(NUTRIENTS!Q27)</f>
        <v>128.09551786864313</v>
      </c>
      <c r="J24" s="74">
        <v>50</v>
      </c>
      <c r="K24" s="77" t="str">
        <f>VLOOKUP(I24,V48:Z50,5)</f>
        <v>EXCESSIVE</v>
      </c>
      <c r="L24" s="19"/>
      <c r="M24" s="12"/>
    </row>
    <row r="25" spans="1:60" ht="15.95" customHeight="1" x14ac:dyDescent="0.25">
      <c r="A25" s="21"/>
      <c r="B25" s="70"/>
      <c r="C25" s="110">
        <f>VLOOKUP(B25,'FEED LIST'!A$2:B$1000,2)</f>
        <v>0</v>
      </c>
      <c r="D25" s="80"/>
      <c r="E25" s="60">
        <f t="shared" si="1"/>
        <v>0</v>
      </c>
      <c r="F25" s="81">
        <f>NUTRIENTS!C24</f>
        <v>0</v>
      </c>
      <c r="G25" s="62" t="s">
        <v>108</v>
      </c>
      <c r="H25" s="63">
        <f t="shared" si="0"/>
        <v>128.57254118821766</v>
      </c>
      <c r="I25" s="79">
        <f>(NUTRIENTS!R27)</f>
        <v>145.48611974194128</v>
      </c>
      <c r="J25" s="74">
        <v>40</v>
      </c>
      <c r="K25" s="77" t="str">
        <f>VLOOKUP(I25,W48:Z50,4)</f>
        <v>EXCESSIVE</v>
      </c>
      <c r="L25" s="19"/>
      <c r="M25" s="12"/>
    </row>
    <row r="26" spans="1:60" ht="15.95" customHeight="1" x14ac:dyDescent="0.25">
      <c r="A26" s="21"/>
      <c r="B26" s="70"/>
      <c r="C26" s="110">
        <f>VLOOKUP(B26,'FEED LIST'!A$2:B$1000,2)</f>
        <v>0</v>
      </c>
      <c r="D26" s="80"/>
      <c r="E26" s="60">
        <f t="shared" si="1"/>
        <v>0</v>
      </c>
      <c r="F26" s="81">
        <f>NUTRIENTS!C25</f>
        <v>0</v>
      </c>
      <c r="G26" s="62" t="s">
        <v>109</v>
      </c>
      <c r="H26" s="63">
        <f t="shared" si="0"/>
        <v>0.10761208187718421</v>
      </c>
      <c r="I26" s="64">
        <f>(NUTRIENTS!S27)</f>
        <v>0.12176833470798919</v>
      </c>
      <c r="J26" s="74">
        <v>0.2</v>
      </c>
      <c r="K26" s="77" t="str">
        <f>VLOOKUP(I26,X48:Z50,3)</f>
        <v>ADEQUATE</v>
      </c>
      <c r="L26" s="19"/>
      <c r="M26" s="12"/>
    </row>
    <row r="27" spans="1:60" ht="15.95" customHeight="1" thickBot="1" x14ac:dyDescent="0.3">
      <c r="A27" s="21"/>
      <c r="B27" s="219"/>
      <c r="C27" s="220">
        <f>VLOOKUP(B27,'FEED LIST'!A$2:B$1000,2)</f>
        <v>0</v>
      </c>
      <c r="D27" s="82"/>
      <c r="E27" s="83">
        <f t="shared" si="1"/>
        <v>0</v>
      </c>
      <c r="F27" s="84">
        <f>NUTRIENTS!C26</f>
        <v>0</v>
      </c>
      <c r="G27" s="85" t="s">
        <v>110</v>
      </c>
      <c r="H27" s="86">
        <f t="shared" si="0"/>
        <v>41.657953070394399</v>
      </c>
      <c r="I27" s="87">
        <f>(NUTRIENTS!T27)</f>
        <v>47.138011682691754</v>
      </c>
      <c r="J27" s="88">
        <v>30</v>
      </c>
      <c r="K27" s="89" t="str">
        <f>VLOOKUP(I27,Y48:Z50,2)</f>
        <v>EXCESSIVE</v>
      </c>
      <c r="L27" s="19"/>
      <c r="M27" s="12"/>
    </row>
    <row r="28" spans="1:60" ht="18" customHeight="1" x14ac:dyDescent="0.25">
      <c r="A28" s="21"/>
      <c r="B28" s="46"/>
      <c r="C28" s="62" t="s">
        <v>119</v>
      </c>
      <c r="D28" s="90">
        <f>SUM(D8:D27)</f>
        <v>20.03</v>
      </c>
      <c r="E28" s="217">
        <f>SUM(E8:E27)</f>
        <v>1</v>
      </c>
      <c r="F28" s="91"/>
      <c r="G28" s="92" t="s">
        <v>111</v>
      </c>
      <c r="H28" s="218">
        <f t="shared" si="0"/>
        <v>8.970544183724412</v>
      </c>
      <c r="I28" s="93">
        <f>(NUTRIENTS!C52)</f>
        <v>10.150609556306279</v>
      </c>
      <c r="J28" s="91"/>
      <c r="K28" s="94"/>
      <c r="L28" s="2"/>
    </row>
    <row r="29" spans="1:60" ht="12.75" customHeight="1" x14ac:dyDescent="0.2">
      <c r="A29" s="21"/>
      <c r="B29" s="95"/>
      <c r="C29" s="46"/>
      <c r="D29" s="96"/>
      <c r="E29" s="46"/>
      <c r="F29" s="46"/>
      <c r="G29" s="96"/>
      <c r="H29" s="46"/>
      <c r="I29" s="46"/>
      <c r="J29" s="96"/>
      <c r="K29" s="45"/>
    </row>
    <row r="30" spans="1:60" ht="15" x14ac:dyDescent="0.2">
      <c r="A30" s="21"/>
      <c r="B30" s="46"/>
      <c r="C30" s="46"/>
      <c r="D30" s="46"/>
      <c r="E30" s="46"/>
      <c r="F30" s="97" t="s">
        <v>159</v>
      </c>
      <c r="G30" s="46"/>
      <c r="H30" s="46"/>
      <c r="I30" s="46"/>
      <c r="J30" s="98">
        <f>IF(G4=1,O10*100,O11*100)</f>
        <v>88.374438342486272</v>
      </c>
      <c r="K30" s="99"/>
      <c r="M30" s="7"/>
      <c r="N30" s="7"/>
    </row>
    <row r="31" spans="1:60" ht="15.75" x14ac:dyDescent="0.25">
      <c r="A31" s="21"/>
      <c r="B31" s="46"/>
      <c r="C31" s="100" t="str">
        <f>VLOOKUP(G4,N2:O4,2)</f>
        <v>AS FED FEED/DAY</v>
      </c>
      <c r="D31" s="101"/>
      <c r="E31" s="102">
        <v>18.75</v>
      </c>
      <c r="F31" s="100" t="str">
        <f>VLOOKUP(G4,N6:O7,2)</f>
        <v>FEED DRY MATTER PER DAY</v>
      </c>
      <c r="G31" s="101"/>
      <c r="H31" s="46"/>
      <c r="I31" s="46"/>
      <c r="J31" s="98">
        <f>+IF(G4=1,O10*E31,E31*O10)</f>
        <v>16.570207189216177</v>
      </c>
      <c r="K31" s="4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60" ht="15" x14ac:dyDescent="0.2">
      <c r="A32" s="21"/>
      <c r="B32" s="46"/>
      <c r="C32" s="103" t="s">
        <v>88</v>
      </c>
      <c r="D32" s="46"/>
      <c r="E32" s="102">
        <v>750</v>
      </c>
      <c r="F32" s="103" t="s">
        <v>121</v>
      </c>
      <c r="G32" s="46"/>
      <c r="H32" s="46"/>
      <c r="I32" s="46"/>
      <c r="J32" s="104">
        <f>VLOOKUP(E33,P40:Q45,2)</f>
        <v>0.75497026129353384</v>
      </c>
      <c r="K32" s="4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5.75" x14ac:dyDescent="0.25">
      <c r="A33" s="21"/>
      <c r="B33" s="46"/>
      <c r="C33" s="103" t="s">
        <v>89</v>
      </c>
      <c r="D33" s="46"/>
      <c r="E33" s="102">
        <v>5</v>
      </c>
      <c r="F33" s="103" t="s">
        <v>122</v>
      </c>
      <c r="G33" s="105" t="str">
        <f>IF(G4=1,"AS FED BASIS","DRY MATTER BASIS")</f>
        <v>AS FED BASIS</v>
      </c>
      <c r="H33" s="106"/>
      <c r="I33" s="106"/>
      <c r="J33" s="104">
        <f>IF(G4=1,E31/J32,E31/J32)</f>
        <v>24.83541532864427</v>
      </c>
      <c r="K33" s="4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5.75" x14ac:dyDescent="0.25">
      <c r="A34" s="21"/>
      <c r="B34" s="46"/>
      <c r="D34" s="46"/>
      <c r="E34" s="121"/>
      <c r="F34" s="103" t="s">
        <v>183</v>
      </c>
      <c r="G34" s="107"/>
      <c r="H34" s="106"/>
      <c r="I34" s="106"/>
      <c r="J34" s="104">
        <f>IF(G4=1,J33*H28,J33*I28)</f>
        <v>222.78719052674995</v>
      </c>
      <c r="K34" s="4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5" x14ac:dyDescent="0.2">
      <c r="A35" s="21"/>
      <c r="B35" s="46"/>
      <c r="D35" s="46"/>
      <c r="E35" s="46"/>
      <c r="F35" s="45" t="s">
        <v>186</v>
      </c>
      <c r="G35" s="46"/>
      <c r="H35" s="46"/>
      <c r="I35" s="46"/>
      <c r="J35" s="194">
        <f>+IF(G4=1,O10*E31/E32,E31/E32)</f>
        <v>2.2093609585621569E-2</v>
      </c>
      <c r="K35" s="45"/>
      <c r="L35" s="2"/>
      <c r="M35" s="2"/>
      <c r="N35" s="2"/>
      <c r="O35" s="9"/>
      <c r="P35" s="9"/>
      <c r="Q35" s="10" t="s">
        <v>123</v>
      </c>
      <c r="R35" s="9">
        <f>+IF(G4=1,J31,E31)</f>
        <v>16.570207189216177</v>
      </c>
      <c r="S35" s="9"/>
      <c r="T35" s="9"/>
      <c r="U35" s="9"/>
      <c r="V35" s="9"/>
      <c r="W35" s="9"/>
      <c r="X35" s="9"/>
      <c r="Y35" s="9"/>
      <c r="Z35" s="9"/>
      <c r="AA35" s="9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7.5" customHeight="1" x14ac:dyDescent="0.2">
      <c r="A36" s="21"/>
      <c r="B36" s="46"/>
      <c r="D36" s="46"/>
      <c r="E36" s="46"/>
      <c r="F36" s="195"/>
      <c r="G36" s="46"/>
      <c r="H36" s="46"/>
      <c r="I36" s="46"/>
      <c r="J36" s="46"/>
      <c r="K36" s="45"/>
      <c r="L36" s="2"/>
      <c r="M36" s="2"/>
      <c r="N36" s="2"/>
      <c r="O36" s="9"/>
      <c r="P36" s="9"/>
      <c r="Q36" s="10" t="s">
        <v>124</v>
      </c>
      <c r="R36" s="9">
        <f>((R35-(((R37*0.043)/((NUTRIENTS!E27*0.01))))))</f>
        <v>5.6251957501574577</v>
      </c>
      <c r="S36" s="9"/>
      <c r="T36" s="9"/>
      <c r="U36" s="9"/>
      <c r="V36" s="9"/>
      <c r="W36" s="9"/>
      <c r="X36" s="9"/>
      <c r="Y36" s="9"/>
      <c r="Z36" s="9"/>
      <c r="AA36" s="9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8" x14ac:dyDescent="0.25">
      <c r="A37" s="21"/>
      <c r="B37" s="46"/>
      <c r="C37" s="27" t="str">
        <f>IF(G4=1,"THIS RATION FORMULATED ON AN AS FED BASIS for:","THIS RATION FORMULATED ON A DRY MATTER BASIS for:")</f>
        <v>THIS RATION FORMULATED ON AN AS FED BASIS for:</v>
      </c>
      <c r="D37" s="46"/>
      <c r="E37" s="46"/>
      <c r="F37" s="46"/>
      <c r="G37" s="46"/>
      <c r="H37" s="46"/>
      <c r="I37" s="46"/>
      <c r="J37" s="46"/>
      <c r="K37" s="45"/>
      <c r="L37" s="2"/>
      <c r="M37" s="2"/>
      <c r="N37" s="2"/>
      <c r="O37" s="9"/>
      <c r="P37" s="9"/>
      <c r="Q37" s="10" t="s">
        <v>125</v>
      </c>
      <c r="R37" s="9">
        <f>(E32^0.75)</f>
        <v>143.31641883065498</v>
      </c>
      <c r="S37" s="9"/>
      <c r="T37" s="9"/>
      <c r="U37" s="9"/>
      <c r="V37" s="9"/>
      <c r="W37" s="9"/>
      <c r="X37" s="9"/>
      <c r="Y37" s="9"/>
      <c r="Z37" s="9"/>
      <c r="AA37" s="9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5" hidden="1" x14ac:dyDescent="0.2">
      <c r="A38" s="21"/>
      <c r="B38" s="46"/>
      <c r="D38" s="46"/>
      <c r="E38" s="108"/>
      <c r="F38" s="46"/>
      <c r="G38" s="46"/>
      <c r="H38" s="46"/>
      <c r="I38" s="46"/>
      <c r="J38" s="46"/>
      <c r="K38" s="45"/>
      <c r="L38" s="2"/>
      <c r="M38" s="2"/>
      <c r="N38" s="2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5" x14ac:dyDescent="0.2">
      <c r="A39" s="21"/>
      <c r="B39" s="46"/>
      <c r="C39" s="46" t="str">
        <f>VLOOKUP(E33,P52:AC57,2)</f>
        <v>MEDIUM-FRAME HEIFER CALVES.</v>
      </c>
      <c r="D39" s="46"/>
      <c r="E39" s="46"/>
      <c r="F39" s="46"/>
      <c r="G39" s="46"/>
      <c r="H39" s="46"/>
      <c r="I39" s="46"/>
      <c r="J39" s="46"/>
      <c r="K39" s="45"/>
      <c r="L39" s="2"/>
      <c r="M39" s="2"/>
      <c r="N39" s="2"/>
      <c r="O39" s="9"/>
      <c r="P39" s="9"/>
      <c r="Q39" s="10" t="s">
        <v>126</v>
      </c>
      <c r="R39" s="10" t="s">
        <v>4</v>
      </c>
      <c r="S39" s="10" t="s">
        <v>127</v>
      </c>
      <c r="T39" s="10" t="s">
        <v>7</v>
      </c>
      <c r="U39" s="9"/>
      <c r="V39" s="9"/>
      <c r="W39" s="9"/>
      <c r="X39" s="9"/>
      <c r="Y39" s="9"/>
      <c r="Z39" s="9"/>
      <c r="AA39" s="9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6.75" customHeight="1" x14ac:dyDescent="0.2">
      <c r="A40" s="21"/>
      <c r="B40" s="46"/>
      <c r="D40" s="46"/>
      <c r="E40" s="46"/>
      <c r="F40" s="46"/>
      <c r="G40" s="46"/>
      <c r="H40" s="46"/>
      <c r="I40" s="46"/>
      <c r="J40" s="46"/>
      <c r="K40" s="45"/>
      <c r="L40" s="2"/>
      <c r="M40" s="2"/>
      <c r="N40" s="2"/>
      <c r="O40" s="9"/>
      <c r="P40" s="9">
        <v>1</v>
      </c>
      <c r="Q40" s="9">
        <f>(65.571*((R36*NUTRIENTS!F27/100)^0.9116)*(E32^-0.6837))</f>
        <v>1.1145684931827262</v>
      </c>
      <c r="R40" s="9">
        <f>((0.0648363842+(0.0077175108*R37)+(0.4493159021*Q40)-0.0011398976*Q40*R37))</f>
        <v>1.4895930991901043</v>
      </c>
      <c r="S40" s="9">
        <f>(-2.81257905+(0.10290789*R37)+(17.30727206*Q40)-(0.05695999*Q40*R37))</f>
        <v>22.127392387083326</v>
      </c>
      <c r="T40" s="9">
        <f>(-2.930893886+(0.101902312*R37)+(5.654063052*Q40)-(0.0185647*Q40*R37))</f>
        <v>15.00977080748544</v>
      </c>
      <c r="U40" s="16">
        <f>(VLOOKUP(E33,P40:R45,3)/R35)*100</f>
        <v>7.5377122733554351</v>
      </c>
      <c r="V40" s="9"/>
      <c r="W40" s="9"/>
      <c r="X40" s="9"/>
      <c r="Y40" s="9"/>
      <c r="Z40" s="9"/>
      <c r="AA40" s="9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6.5" customHeight="1" x14ac:dyDescent="0.2">
      <c r="A41" s="21"/>
      <c r="B41" s="9"/>
      <c r="C41" s="108" t="s">
        <v>170</v>
      </c>
      <c r="D41" s="9"/>
      <c r="E41" s="9"/>
      <c r="F41" s="9"/>
      <c r="G41" s="9"/>
      <c r="H41" s="9"/>
      <c r="I41" s="9"/>
      <c r="J41" s="9"/>
      <c r="K41" s="2"/>
      <c r="L41" s="2"/>
      <c r="M41" s="2"/>
      <c r="N41" s="2"/>
      <c r="O41" s="9"/>
      <c r="P41" s="9">
        <v>2</v>
      </c>
      <c r="Q41" s="9">
        <f>(45.656*((R36*NUTRIENTS!F27/100)^0.8936)*(E32^-0.6702))</f>
        <v>0.84107467301785133</v>
      </c>
      <c r="R41" s="9">
        <f>(0.060748872+(0.0074760586*R37)+(0.4512513069*Q41)-(0.0014528412*Q41*R37))</f>
        <v>1.3366016605576225</v>
      </c>
      <c r="S41" s="9">
        <f>(-1.95920221+(0.09708573*R37)+(16.82152098*Q41)-(0.07338592*Q41*R37))</f>
        <v>17.257007329816144</v>
      </c>
      <c r="T41" s="9">
        <f>(-2.68927382+(0.101291738*R37)+(5.363091699*Q41)-(0.023151271*Q41*R37))</f>
        <v>13.547606114339695</v>
      </c>
      <c r="U41" s="9"/>
      <c r="V41" s="9"/>
      <c r="W41" s="9"/>
      <c r="X41" s="9"/>
      <c r="Y41" s="9"/>
      <c r="Z41" s="9"/>
      <c r="AA41" s="9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20.25" customHeight="1" x14ac:dyDescent="0.35">
      <c r="A42" s="21"/>
      <c r="B42" s="9"/>
      <c r="C42" s="46" t="s">
        <v>169</v>
      </c>
      <c r="D42" s="26"/>
      <c r="E42" s="26"/>
      <c r="F42" s="26"/>
      <c r="G42" s="26"/>
      <c r="H42" s="26"/>
      <c r="I42" s="27"/>
      <c r="J42" s="27"/>
      <c r="K42" s="17"/>
      <c r="L42" s="2"/>
      <c r="M42" s="2"/>
      <c r="N42" s="2"/>
      <c r="O42" s="9"/>
      <c r="P42" s="9">
        <v>3</v>
      </c>
      <c r="Q42" s="9">
        <f>(58.731*((R36*NUTRIENTS!F27/100)^0.9116)*(E32^-0.6837))</f>
        <v>0.99830294143927478</v>
      </c>
      <c r="R42" s="9">
        <f>(0.0571183744+(0.0077463309*R37)+(0.4530463743*Q42)-(0.001145418*Q42*R37))</f>
        <v>1.4556936847046105</v>
      </c>
      <c r="S42" s="9">
        <f>(-2.44978545+(0.10005902*R37)+(17.03700689*Q42)-(0.06103269*Q42*R37))</f>
        <v>20.166266645737817</v>
      </c>
      <c r="T42" s="9">
        <f>(-2.668259117+(0.10062789*R37)+(5.40209481*Q42)-(0.019063783*Q42*R37))</f>
        <v>14.418780365939909</v>
      </c>
      <c r="U42" s="9"/>
      <c r="V42" s="9"/>
      <c r="W42" s="9"/>
      <c r="X42" s="9"/>
      <c r="Y42" s="9"/>
      <c r="Z42" s="9"/>
      <c r="AA42" s="9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3.5" customHeight="1" x14ac:dyDescent="0.2">
      <c r="B43" s="2"/>
      <c r="C43" s="103" t="s">
        <v>168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/>
      <c r="P43" s="9">
        <v>4</v>
      </c>
      <c r="Q43" s="9">
        <f>(58.731*((R36*NUTRIENTS!F27/100)^0.9116)*(E32^-0.6837))</f>
        <v>0.99830294143927478</v>
      </c>
      <c r="R43" s="9">
        <f>(0.0551610583+(0.0073932524*R37)+(0.4540766813*Q43)-(0.0011534479*Q43*R37))</f>
        <v>1.403014117418641</v>
      </c>
      <c r="S43" s="9">
        <f>(-2.1723458+(0.09658443*R37)+(16.95791467*Q43)-(0.05961067*Q43*R37))</f>
        <v>20.070235459545813</v>
      </c>
      <c r="T43" s="9">
        <f>(-2.997507158+(0.1023195*R37)+(5.671073347*Q43)-(0.020273104*Q43*R37))</f>
        <v>14.427468448578676</v>
      </c>
      <c r="U43" s="9"/>
      <c r="V43" s="9"/>
      <c r="W43" s="9"/>
      <c r="X43" s="9"/>
      <c r="Y43" s="9"/>
      <c r="Z43" s="9"/>
      <c r="AA43" s="9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2.75" hidden="1" x14ac:dyDescent="0.2">
      <c r="B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/>
      <c r="P44" s="9">
        <v>5</v>
      </c>
      <c r="Q44" s="9">
        <f>(40.982*((R36*NUTRIENTS!F27/100)^0.8936)*(E32^-0.6702))</f>
        <v>0.75497026129353384</v>
      </c>
      <c r="R44" s="9">
        <f>(0.0501919717+(0.0072736977*R37)+(0.4562704649*Q44)-(0.0017383457*Q44*R37))</f>
        <v>1.2490145410219724</v>
      </c>
      <c r="S44" s="9">
        <f>(-3.64265943+(0.11095564*R37)+(17.81234652*Q44)-(0.09033104*Q44*R37))</f>
        <v>15.933111967921384</v>
      </c>
      <c r="T44" s="9">
        <f>(-2.317682841+(0.097613262*R37)+(5.355353117*Q44)-(0.0247888*Q44*R37))</f>
        <v>13.032893549710437</v>
      </c>
      <c r="U44" s="9"/>
      <c r="V44" s="9"/>
      <c r="W44" s="9"/>
      <c r="X44" s="9"/>
      <c r="Y44" s="9"/>
      <c r="Z44" s="9"/>
      <c r="AA44" s="9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2.75" hidden="1" x14ac:dyDescent="0.2">
      <c r="B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/>
      <c r="P45" s="9">
        <v>6</v>
      </c>
      <c r="Q45" s="9">
        <f>(52.571*((R36*NUTRIENTS!F27/100)^0.9116)*(E32^-0.6837))</f>
        <v>0.89359595331944142</v>
      </c>
      <c r="R45" s="9">
        <f>(0.055700965+(0.0076695031*R37)+(0.4517102228*Q45)-(0.0015022001*Q45*R37))</f>
        <v>1.3661308926578466</v>
      </c>
      <c r="S45" s="9">
        <f>(-2.67532276+(0.10480521*R37)+(17.28677594*Q45)-(0.07230856*Q45*R37))</f>
        <v>18.532039315451541</v>
      </c>
      <c r="T45" s="9">
        <f>(-2.271105704+(0.097540176*R37)+(5.509649699*Q45)-(0.022187902*Q45*R37))</f>
        <v>13.789866265461038</v>
      </c>
      <c r="U45" s="9"/>
      <c r="V45" s="9"/>
      <c r="W45" s="9"/>
      <c r="X45" s="9"/>
      <c r="Y45" s="9"/>
      <c r="Z45" s="9"/>
      <c r="AA45" s="9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2.75" hidden="1" x14ac:dyDescent="0.2">
      <c r="L46" s="8"/>
      <c r="M46" s="8"/>
      <c r="N46" s="2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2.75" hidden="1" x14ac:dyDescent="0.2">
      <c r="L47" s="2"/>
      <c r="M47" s="2"/>
      <c r="N47" s="2"/>
      <c r="O47" s="9"/>
      <c r="P47" s="9"/>
      <c r="Q47" s="11" t="s">
        <v>128</v>
      </c>
      <c r="R47" s="11" t="s">
        <v>9</v>
      </c>
      <c r="S47" s="11" t="s">
        <v>10</v>
      </c>
      <c r="T47" s="11" t="s">
        <v>11</v>
      </c>
      <c r="U47" s="11" t="s">
        <v>12</v>
      </c>
      <c r="V47" s="11" t="s">
        <v>13</v>
      </c>
      <c r="W47" s="11" t="s">
        <v>14</v>
      </c>
      <c r="X47" s="11" t="s">
        <v>15</v>
      </c>
      <c r="Y47" s="11" t="s">
        <v>16</v>
      </c>
      <c r="Z47" s="9"/>
      <c r="AA47" s="9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2.75" hidden="1" x14ac:dyDescent="0.2">
      <c r="L48" s="2"/>
      <c r="M48" s="2"/>
      <c r="N48" s="2"/>
      <c r="O48" s="10" t="s">
        <v>130</v>
      </c>
      <c r="P48" s="9"/>
      <c r="Q48" s="9">
        <v>0.5</v>
      </c>
      <c r="R48" s="9">
        <v>0.05</v>
      </c>
      <c r="S48" s="9">
        <v>0.08</v>
      </c>
      <c r="T48" s="9">
        <v>7.0000000000000007E-2</v>
      </c>
      <c r="U48" s="9">
        <v>4</v>
      </c>
      <c r="V48" s="9">
        <v>50</v>
      </c>
      <c r="W48" s="9">
        <v>20</v>
      </c>
      <c r="X48" s="9">
        <v>0.05</v>
      </c>
      <c r="Y48" s="9">
        <v>20</v>
      </c>
      <c r="Z48" s="10" t="s">
        <v>131</v>
      </c>
      <c r="AA48" s="9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2:45" ht="12.75" hidden="1" x14ac:dyDescent="0.2">
      <c r="L49" s="2"/>
      <c r="M49" s="2"/>
      <c r="N49" s="2"/>
      <c r="O49" s="10" t="s">
        <v>132</v>
      </c>
      <c r="P49" s="9"/>
      <c r="Q49" s="9">
        <v>0.8</v>
      </c>
      <c r="R49" s="9">
        <v>0.25</v>
      </c>
      <c r="S49" s="9">
        <v>0.15</v>
      </c>
      <c r="T49" s="9">
        <v>0.11</v>
      </c>
      <c r="U49" s="9">
        <v>10</v>
      </c>
      <c r="V49" s="9">
        <v>100</v>
      </c>
      <c r="W49" s="9">
        <v>50</v>
      </c>
      <c r="X49" s="9">
        <v>0.3</v>
      </c>
      <c r="Y49" s="9">
        <v>40</v>
      </c>
      <c r="Z49" s="10" t="s">
        <v>133</v>
      </c>
      <c r="AA49" s="9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2:45" ht="12.75" hidden="1" x14ac:dyDescent="0.2">
      <c r="L50" s="2"/>
      <c r="M50" s="2"/>
      <c r="N50" s="2"/>
      <c r="O50" s="10" t="s">
        <v>134</v>
      </c>
      <c r="P50" s="9"/>
      <c r="Q50" s="9">
        <v>1.5</v>
      </c>
      <c r="R50" s="9">
        <v>0.4</v>
      </c>
      <c r="S50" s="9">
        <v>0.4</v>
      </c>
      <c r="T50" s="9">
        <v>5</v>
      </c>
      <c r="U50" s="9">
        <v>115</v>
      </c>
      <c r="V50" s="9">
        <v>1000</v>
      </c>
      <c r="W50" s="9">
        <v>1000</v>
      </c>
      <c r="X50" s="9">
        <v>2</v>
      </c>
      <c r="Y50" s="9">
        <v>500</v>
      </c>
      <c r="Z50" s="10" t="s">
        <v>134</v>
      </c>
      <c r="AA50" s="9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2:45" ht="12.75" hidden="1" x14ac:dyDescent="0.2">
      <c r="L51" s="2"/>
      <c r="M51" s="2"/>
      <c r="N51" s="2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2:45" ht="12.75" hidden="1" x14ac:dyDescent="0.2">
      <c r="L52" s="2"/>
      <c r="M52" s="2"/>
      <c r="N52" s="2"/>
      <c r="O52" s="9"/>
      <c r="P52" s="9">
        <v>1</v>
      </c>
      <c r="Q52" s="10" t="s">
        <v>135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2:45" ht="12.75" hidden="1" x14ac:dyDescent="0.2">
      <c r="L53" s="2"/>
      <c r="M53" s="2"/>
      <c r="N53" s="2"/>
      <c r="O53" s="9"/>
      <c r="P53" s="9">
        <v>2</v>
      </c>
      <c r="Q53" s="10" t="s">
        <v>136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2:45" ht="12.75" hidden="1" x14ac:dyDescent="0.2">
      <c r="L54" s="2"/>
      <c r="M54" s="2"/>
      <c r="N54" s="2"/>
      <c r="O54" s="9"/>
      <c r="P54" s="9">
        <v>3</v>
      </c>
      <c r="Q54" s="10" t="s">
        <v>137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2:45" ht="12.75" hidden="1" x14ac:dyDescent="0.2">
      <c r="C55" s="2"/>
      <c r="D55" s="2"/>
      <c r="E55" s="2"/>
      <c r="F55" s="2"/>
      <c r="G55" s="2"/>
      <c r="L55" s="2"/>
      <c r="M55" s="2"/>
      <c r="N55" s="2"/>
      <c r="O55" s="9"/>
      <c r="P55" s="9">
        <v>4</v>
      </c>
      <c r="Q55" s="10" t="s">
        <v>138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2:45" ht="12.75" hidden="1" x14ac:dyDescent="0.2">
      <c r="L56" s="2"/>
      <c r="M56" s="2"/>
      <c r="N56" s="2"/>
      <c r="O56" s="9"/>
      <c r="P56" s="9">
        <v>5</v>
      </c>
      <c r="Q56" s="10" t="s">
        <v>139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2:45" ht="12.75" hidden="1" x14ac:dyDescent="0.2">
      <c r="L57" s="2"/>
      <c r="M57" s="2"/>
      <c r="N57" s="2"/>
      <c r="O57" s="9"/>
      <c r="P57" s="9">
        <v>6</v>
      </c>
      <c r="Q57" s="10" t="s">
        <v>140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2:45" ht="12.75" hidden="1" x14ac:dyDescent="0.2">
      <c r="L58" s="2"/>
      <c r="M58" s="2"/>
      <c r="N58" s="2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2:45" ht="12.75" hidden="1" x14ac:dyDescent="0.2">
      <c r="I59" s="2"/>
      <c r="J59" s="2"/>
      <c r="K59" s="2"/>
      <c r="L59" s="2"/>
      <c r="M59" s="2"/>
      <c r="N59" s="2"/>
      <c r="O59" s="9"/>
      <c r="P59" s="9"/>
      <c r="Q59" s="10" t="s">
        <v>131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2:45" ht="12.75" hidden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N60" s="2"/>
      <c r="O60" s="2"/>
      <c r="P60" s="2"/>
      <c r="Q60" s="3" t="s">
        <v>129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2:45" ht="12.75" hidden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2:45" ht="12.75" hidden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2:45" ht="12.75" hidden="1" x14ac:dyDescent="0.2">
      <c r="B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2:45" ht="12.75" hidden="1" x14ac:dyDescent="0.2">
      <c r="B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2:45" ht="12.75" hidden="1" x14ac:dyDescent="0.2">
      <c r="B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2:45" ht="12.75" hidden="1" x14ac:dyDescent="0.2">
      <c r="B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2:45" ht="12.75" hidden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2:45" ht="12.75" hidden="1" x14ac:dyDescent="0.2">
      <c r="B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2:45" ht="12.75" hidden="1" x14ac:dyDescent="0.2">
      <c r="B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2:45" ht="12.75" hidden="1" x14ac:dyDescent="0.2"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2:45" ht="12.75" hidden="1" x14ac:dyDescent="0.2">
      <c r="C71" s="2"/>
      <c r="D71" s="2"/>
      <c r="E71" s="5"/>
      <c r="F71" s="5"/>
      <c r="G71" s="5"/>
      <c r="H71" s="5"/>
      <c r="I71" s="5"/>
      <c r="J71" s="5"/>
      <c r="K71" s="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2:45" ht="12.75" hidden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2:45" ht="12.75" hidden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2:45" ht="12.75" hidden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6"/>
      <c r="P74" s="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2:45" ht="12.75" hidden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6"/>
      <c r="P75" s="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2:45" ht="12.75" hidden="1" x14ac:dyDescent="0.2">
      <c r="B76" s="2"/>
      <c r="L76" s="2"/>
      <c r="M76" s="2"/>
      <c r="N76" s="6"/>
      <c r="O76" s="6"/>
      <c r="P76" s="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2:45" ht="12.75" hidden="1" x14ac:dyDescent="0.2">
      <c r="B77" s="2"/>
      <c r="L77" s="2"/>
      <c r="M77" s="2"/>
      <c r="N77" s="6"/>
      <c r="O77" s="6"/>
      <c r="P77" s="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2:45" ht="12.75" hidden="1" x14ac:dyDescent="0.2">
      <c r="B78" s="2"/>
      <c r="N78" s="6"/>
      <c r="O78" s="6"/>
      <c r="P78" s="6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2:45" ht="12.75" hidden="1" x14ac:dyDescent="0.2">
      <c r="B79" s="2"/>
      <c r="N79" s="6"/>
      <c r="O79" s="6"/>
      <c r="P79" s="6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2:45" ht="12.75" hidden="1" x14ac:dyDescent="0.2">
      <c r="B80" s="2"/>
      <c r="N80" s="6"/>
      <c r="O80" s="6"/>
      <c r="P80" s="6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2:45" ht="12.75" hidden="1" x14ac:dyDescent="0.2">
      <c r="B81" s="2"/>
      <c r="N81" s="6"/>
      <c r="O81" s="6"/>
      <c r="P81" s="6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2:45" ht="12.75" hidden="1" x14ac:dyDescent="0.2">
      <c r="B82" s="2"/>
      <c r="N82" s="6"/>
      <c r="O82" s="6"/>
      <c r="P82" s="6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2:45" ht="12.75" hidden="1" x14ac:dyDescent="0.2">
      <c r="B83" s="2"/>
      <c r="N83" s="6"/>
      <c r="O83" s="6"/>
      <c r="P83" s="6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2:45" ht="12.75" hidden="1" x14ac:dyDescent="0.2">
      <c r="B84" s="2"/>
      <c r="N84" s="6"/>
      <c r="O84" s="6"/>
      <c r="P84" s="6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2:45" ht="12.75" hidden="1" x14ac:dyDescent="0.2">
      <c r="B85" s="2"/>
      <c r="N85" s="6"/>
      <c r="O85" s="6"/>
      <c r="P85" s="6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2:45" ht="12.75" hidden="1" x14ac:dyDescent="0.2">
      <c r="B86" s="2"/>
      <c r="N86" s="6"/>
      <c r="O86" s="6"/>
      <c r="P86" s="6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2:45" ht="12.75" hidden="1" x14ac:dyDescent="0.2">
      <c r="B87" s="2"/>
      <c r="N87" s="6"/>
      <c r="O87" s="6"/>
      <c r="P87" s="6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2:45" ht="12.75" hidden="1" x14ac:dyDescent="0.2">
      <c r="B88" s="2"/>
      <c r="N88" s="6"/>
      <c r="O88" s="6"/>
      <c r="P88" s="6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2:45" ht="12.75" hidden="1" x14ac:dyDescent="0.2">
      <c r="B89" s="2"/>
      <c r="N89" s="6"/>
      <c r="O89" s="6"/>
      <c r="P89" s="6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4">
        <v>79</v>
      </c>
      <c r="AS89" s="2"/>
    </row>
    <row r="90" spans="2:45" ht="12.75" hidden="1" x14ac:dyDescent="0.2">
      <c r="B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2:45" ht="12.75" hidden="1" x14ac:dyDescent="0.2">
      <c r="B91" s="2"/>
      <c r="N91" s="6"/>
      <c r="O91" s="6"/>
      <c r="P91" s="6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2:45" ht="12.75" hidden="1" x14ac:dyDescent="0.2">
      <c r="B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2:45" ht="12.75" hidden="1" x14ac:dyDescent="0.2">
      <c r="B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2:45" ht="12.75" hidden="1" x14ac:dyDescent="0.2">
      <c r="B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2:45" ht="12.75" hidden="1" x14ac:dyDescent="0.2">
      <c r="B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2:45" ht="12.75" hidden="1" x14ac:dyDescent="0.2">
      <c r="B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2:45" ht="12.75" hidden="1" x14ac:dyDescent="0.2">
      <c r="B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2:45" ht="12.75" hidden="1" x14ac:dyDescent="0.2">
      <c r="B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2:45" ht="12.75" hidden="1" x14ac:dyDescent="0.2">
      <c r="B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2:45" hidden="1" x14ac:dyDescent="0.15"/>
    <row r="101" spans="2:45" hidden="1" x14ac:dyDescent="0.15"/>
    <row r="102" spans="2:45" hidden="1" x14ac:dyDescent="0.15"/>
    <row r="103" spans="2:45" hidden="1" x14ac:dyDescent="0.15"/>
    <row r="104" spans="2:45" hidden="1" x14ac:dyDescent="0.15"/>
    <row r="105" spans="2:45" hidden="1" x14ac:dyDescent="0.15"/>
    <row r="106" spans="2:45" hidden="1" x14ac:dyDescent="0.15"/>
    <row r="107" spans="2:45" hidden="1" x14ac:dyDescent="0.15"/>
    <row r="108" spans="2:45" hidden="1" x14ac:dyDescent="0.15"/>
    <row r="109" spans="2:45" hidden="1" x14ac:dyDescent="0.15"/>
    <row r="110" spans="2:45" hidden="1" x14ac:dyDescent="0.15"/>
    <row r="111" spans="2:45" hidden="1" x14ac:dyDescent="0.15"/>
    <row r="112" spans="2:45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spans="2:2" hidden="1" x14ac:dyDescent="0.15">
      <c r="B129" s="1"/>
    </row>
    <row r="130" spans="2:2" hidden="1" x14ac:dyDescent="0.15"/>
    <row r="131" spans="2:2" hidden="1" x14ac:dyDescent="0.15">
      <c r="B131" s="1"/>
    </row>
    <row r="132" spans="2:2" hidden="1" x14ac:dyDescent="0.15"/>
    <row r="133" spans="2:2" hidden="1" x14ac:dyDescent="0.15">
      <c r="B133" s="1"/>
    </row>
    <row r="134" spans="2:2" hidden="1" x14ac:dyDescent="0.15"/>
    <row r="135" spans="2:2" hidden="1" x14ac:dyDescent="0.15">
      <c r="B135" s="1"/>
    </row>
    <row r="136" spans="2:2" hidden="1" x14ac:dyDescent="0.15"/>
    <row r="137" spans="2:2" hidden="1" x14ac:dyDescent="0.15"/>
    <row r="138" spans="2:2" hidden="1" x14ac:dyDescent="0.15"/>
    <row r="139" spans="2:2" hidden="1" x14ac:dyDescent="0.15"/>
    <row r="140" spans="2:2" hidden="1" x14ac:dyDescent="0.15"/>
    <row r="141" spans="2:2" hidden="1" x14ac:dyDescent="0.15"/>
    <row r="142" spans="2:2" hidden="1" x14ac:dyDescent="0.15"/>
    <row r="143" spans="2:2" hidden="1" x14ac:dyDescent="0.15"/>
    <row r="144" spans="2:2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hidden="1" x14ac:dyDescent="0.15"/>
    <row r="65535" ht="38.25" hidden="1" customHeight="1" x14ac:dyDescent="0.15"/>
  </sheetData>
  <sheetProtection password="C032" sheet="1" objects="1" scenarios="1" selectLockedCells="1"/>
  <mergeCells count="2">
    <mergeCell ref="B2:K2"/>
    <mergeCell ref="E4:F4"/>
  </mergeCells>
  <phoneticPr fontId="0" type="noConversion"/>
  <conditionalFormatting sqref="K16:L16">
    <cfRule type="cellIs" dxfId="28" priority="4" stopIfTrue="1" operator="greaterThan">
      <formula>"C34"</formula>
    </cfRule>
  </conditionalFormatting>
  <conditionalFormatting sqref="K18">
    <cfRule type="cellIs" dxfId="27" priority="5" stopIfTrue="1" operator="greaterThan">
      <formula>"c36"</formula>
    </cfRule>
  </conditionalFormatting>
  <conditionalFormatting sqref="I50">
    <cfRule type="cellIs" dxfId="26" priority="6" stopIfTrue="1" operator="greaterThan">
      <formula>"c43"</formula>
    </cfRule>
  </conditionalFormatting>
  <conditionalFormatting sqref="I21">
    <cfRule type="cellIs" dxfId="25" priority="7" stopIfTrue="1" operator="lessThan">
      <formula>0.079</formula>
    </cfRule>
    <cfRule type="cellIs" dxfId="24" priority="8" stopIfTrue="1" operator="between">
      <formula>0.151</formula>
      <formula>0.4</formula>
    </cfRule>
    <cfRule type="cellIs" dxfId="23" priority="9" stopIfTrue="1" operator="greaterThan">
      <formula>0.401</formula>
    </cfRule>
  </conditionalFormatting>
  <conditionalFormatting sqref="I17">
    <cfRule type="cellIs" dxfId="22" priority="10" stopIfTrue="1" operator="lessThan">
      <formula>0.45</formula>
    </cfRule>
    <cfRule type="cellIs" dxfId="21" priority="11" stopIfTrue="1" operator="greaterThan">
      <formula>1.5</formula>
    </cfRule>
  </conditionalFormatting>
  <conditionalFormatting sqref="I20">
    <cfRule type="cellIs" dxfId="20" priority="12" stopIfTrue="1" operator="lessThan">
      <formula>0.049</formula>
    </cfRule>
    <cfRule type="cellIs" dxfId="19" priority="13" stopIfTrue="1" operator="greaterThan">
      <formula>0.401</formula>
    </cfRule>
  </conditionalFormatting>
  <conditionalFormatting sqref="I22">
    <cfRule type="cellIs" dxfId="18" priority="14" stopIfTrue="1" operator="lessThan">
      <formula>0.0699</formula>
    </cfRule>
    <cfRule type="cellIs" dxfId="17" priority="15" stopIfTrue="1" operator="greaterThan">
      <formula>0.5001</formula>
    </cfRule>
  </conditionalFormatting>
  <conditionalFormatting sqref="I26">
    <cfRule type="cellIs" dxfId="16" priority="16" stopIfTrue="1" operator="lessThan">
      <formula>0.05</formula>
    </cfRule>
    <cfRule type="cellIs" dxfId="15" priority="17" stopIfTrue="1" operator="between">
      <formula>0.21</formula>
      <formula>1.99</formula>
    </cfRule>
    <cfRule type="cellIs" dxfId="14" priority="18" stopIfTrue="1" operator="greaterThan">
      <formula>2</formula>
    </cfRule>
  </conditionalFormatting>
  <conditionalFormatting sqref="I23">
    <cfRule type="cellIs" dxfId="13" priority="19" stopIfTrue="1" operator="lessThan">
      <formula>4</formula>
    </cfRule>
    <cfRule type="cellIs" dxfId="12" priority="20" stopIfTrue="1" operator="between">
      <formula>14</formula>
      <formula>114.9</formula>
    </cfRule>
    <cfRule type="cellIs" dxfId="11" priority="21" stopIfTrue="1" operator="greaterThan">
      <formula>115</formula>
    </cfRule>
  </conditionalFormatting>
  <conditionalFormatting sqref="I18">
    <cfRule type="cellIs" dxfId="10" priority="22" stopIfTrue="1" operator="lessThan">
      <formula>$J$18</formula>
    </cfRule>
  </conditionalFormatting>
  <conditionalFormatting sqref="I19">
    <cfRule type="cellIs" dxfId="9" priority="23" stopIfTrue="1" operator="lessThan">
      <formula>$J$19</formula>
    </cfRule>
  </conditionalFormatting>
  <conditionalFormatting sqref="I16">
    <cfRule type="cellIs" dxfId="8" priority="24" stopIfTrue="1" operator="lessThan">
      <formula>$AP$13</formula>
    </cfRule>
  </conditionalFormatting>
  <conditionalFormatting sqref="I25">
    <cfRule type="cellIs" dxfId="7" priority="25" stopIfTrue="1" operator="lessThan">
      <formula>20</formula>
    </cfRule>
  </conditionalFormatting>
  <conditionalFormatting sqref="I27">
    <cfRule type="cellIs" dxfId="6" priority="26" stopIfTrue="1" operator="lessThan">
      <formula>20</formula>
    </cfRule>
    <cfRule type="cellIs" dxfId="5" priority="27" stopIfTrue="1" operator="greaterThan">
      <formula>500</formula>
    </cfRule>
  </conditionalFormatting>
  <conditionalFormatting sqref="K19:L19">
    <cfRule type="cellIs" dxfId="4" priority="28" stopIfTrue="1" operator="greaterThan">
      <formula>"c37"</formula>
    </cfRule>
  </conditionalFormatting>
  <conditionalFormatting sqref="K16:K27">
    <cfRule type="containsText" dxfId="3" priority="1" stopIfTrue="1" operator="containsText" text="DEFICIENT">
      <formula>NOT(ISERROR(SEARCH("DEFICIENT",K16)))</formula>
    </cfRule>
    <cfRule type="cellIs" dxfId="2" priority="2" stopIfTrue="1" operator="equal">
      <formula>"EXCESSIVE"</formula>
    </cfRule>
    <cfRule type="containsText" dxfId="1" priority="3" stopIfTrue="1" operator="containsText" text="ADEQUATE">
      <formula>NOT(ISERROR(SEARCH("ADEQUATE",K16)))</formula>
    </cfRule>
  </conditionalFormatting>
  <dataValidations count="1">
    <dataValidation type="list" allowBlank="1" showInputMessage="1" showErrorMessage="1" sqref="E4">
      <formula1>$P$15:$P$16</formula1>
    </dataValidation>
  </dataValidations>
  <printOptions gridLinesSet="0"/>
  <pageMargins left="0.75" right="0.33" top="0.45" bottom="0.61" header="0.43" footer="0.5"/>
  <pageSetup scale="85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65536"/>
  <sheetViews>
    <sheetView tabSelected="1" zoomScaleNormal="100" workbookViewId="0">
      <pane xSplit="2" ySplit="2" topLeftCell="C67" activePane="bottomRight" state="frozen"/>
      <selection activeCell="C2" sqref="C2:E2"/>
      <selection pane="topRight" activeCell="C2" sqref="C2:E2"/>
      <selection pane="bottomLeft" activeCell="C2" sqref="C2:E2"/>
      <selection pane="bottomRight" activeCell="C90" sqref="C90"/>
    </sheetView>
  </sheetViews>
  <sheetFormatPr defaultColWidth="0" defaultRowHeight="12" x14ac:dyDescent="0.15"/>
  <cols>
    <col min="1" max="1" width="5.75" style="111" customWidth="1"/>
    <col min="2" max="2" width="26.875" style="111" customWidth="1"/>
    <col min="3" max="3" width="7.875" style="112" customWidth="1"/>
    <col min="4" max="4" width="7.5" style="111" customWidth="1"/>
    <col min="5" max="5" width="7.75" style="111" customWidth="1"/>
    <col min="6" max="6" width="8.125" style="111" customWidth="1"/>
    <col min="7" max="7" width="7.75" style="111" customWidth="1"/>
    <col min="8" max="9" width="6.5" style="111" customWidth="1"/>
    <col min="10" max="10" width="6.375" style="111" customWidth="1"/>
    <col min="11" max="11" width="7.875" style="111" hidden="1" customWidth="1"/>
    <col min="12" max="12" width="7.125" style="111" customWidth="1"/>
    <col min="13" max="13" width="5.5" style="111" customWidth="1"/>
    <col min="14" max="14" width="9.5" style="111" customWidth="1"/>
    <col min="15" max="17" width="8.375" style="111" customWidth="1"/>
    <col min="18" max="18" width="6.375" style="111" customWidth="1"/>
    <col min="19" max="19" width="8.875" style="111" customWidth="1"/>
    <col min="20" max="20" width="7.625" style="111" customWidth="1"/>
    <col min="21" max="21" width="7.375" style="111" customWidth="1"/>
    <col min="22" max="22" width="6.625" style="111" customWidth="1"/>
    <col min="23" max="23" width="7" style="111" customWidth="1"/>
    <col min="24" max="24" width="8.375" style="111" customWidth="1"/>
    <col min="25" max="25" width="6.625" style="111" customWidth="1"/>
  </cols>
  <sheetData>
    <row r="1" spans="1:25" s="18" customFormat="1" ht="47.25" customHeight="1" x14ac:dyDescent="0.25">
      <c r="A1" s="45"/>
      <c r="B1" s="197" t="s">
        <v>0</v>
      </c>
      <c r="C1" s="198" t="s">
        <v>191</v>
      </c>
      <c r="D1" s="199" t="s">
        <v>1</v>
      </c>
      <c r="E1" s="200" t="s">
        <v>2</v>
      </c>
      <c r="F1" s="200" t="s">
        <v>3</v>
      </c>
      <c r="G1" s="200" t="s">
        <v>4</v>
      </c>
      <c r="H1" s="200" t="s">
        <v>5</v>
      </c>
      <c r="I1" s="200" t="s">
        <v>6</v>
      </c>
      <c r="J1" s="200" t="s">
        <v>7</v>
      </c>
      <c r="K1" s="198" t="s">
        <v>176</v>
      </c>
      <c r="L1" s="199" t="s">
        <v>9</v>
      </c>
      <c r="M1" s="199" t="s">
        <v>10</v>
      </c>
      <c r="N1" s="199" t="s">
        <v>11</v>
      </c>
      <c r="O1" s="199" t="s">
        <v>12</v>
      </c>
      <c r="P1" s="199" t="s">
        <v>13</v>
      </c>
      <c r="Q1" s="199" t="s">
        <v>14</v>
      </c>
      <c r="R1" s="199" t="s">
        <v>15</v>
      </c>
      <c r="S1" s="199" t="s">
        <v>16</v>
      </c>
      <c r="T1" s="200" t="s">
        <v>17</v>
      </c>
      <c r="U1" s="199" t="s">
        <v>18</v>
      </c>
      <c r="V1" s="199" t="s">
        <v>19</v>
      </c>
      <c r="W1" s="201" t="s">
        <v>154</v>
      </c>
      <c r="X1" s="201" t="s">
        <v>155</v>
      </c>
      <c r="Y1" s="201" t="s">
        <v>156</v>
      </c>
    </row>
    <row r="2" spans="1:25" ht="1.5" customHeight="1" x14ac:dyDescent="0.2">
      <c r="A2" s="202">
        <v>0</v>
      </c>
      <c r="B2" s="203"/>
      <c r="C2" s="204"/>
      <c r="D2" s="45"/>
      <c r="E2" s="45"/>
      <c r="F2" s="45"/>
      <c r="G2" s="45"/>
      <c r="H2" s="45"/>
      <c r="I2" s="45"/>
      <c r="J2" s="45"/>
      <c r="K2" s="204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124"/>
      <c r="X2" s="124"/>
      <c r="Y2" s="124"/>
    </row>
    <row r="3" spans="1:25" ht="15.75" x14ac:dyDescent="0.25">
      <c r="A3" s="202">
        <v>1</v>
      </c>
      <c r="B3" s="205" t="s">
        <v>20</v>
      </c>
      <c r="C3" s="206">
        <v>13</v>
      </c>
      <c r="D3" s="207">
        <v>88</v>
      </c>
      <c r="E3" s="207">
        <v>66.010000000000005</v>
      </c>
      <c r="F3" s="207">
        <v>37.72</v>
      </c>
      <c r="G3" s="207">
        <v>20</v>
      </c>
      <c r="H3" s="207">
        <v>2.71</v>
      </c>
      <c r="I3" s="207">
        <v>1.56</v>
      </c>
      <c r="J3" s="207">
        <v>0.3</v>
      </c>
      <c r="K3" s="208">
        <f>C3</f>
        <v>13</v>
      </c>
      <c r="L3" s="207">
        <v>0.35</v>
      </c>
      <c r="M3" s="207">
        <v>0.41</v>
      </c>
      <c r="N3" s="209">
        <v>0.17</v>
      </c>
      <c r="O3" s="210">
        <v>9</v>
      </c>
      <c r="P3" s="210">
        <v>119</v>
      </c>
      <c r="Q3" s="210">
        <v>41</v>
      </c>
      <c r="R3" s="209">
        <v>0.28000000000000003</v>
      </c>
      <c r="S3" s="210">
        <v>24</v>
      </c>
      <c r="T3" s="207">
        <v>63</v>
      </c>
      <c r="U3" s="207">
        <v>3</v>
      </c>
      <c r="V3" s="207">
        <v>23</v>
      </c>
      <c r="W3" s="203">
        <v>34</v>
      </c>
      <c r="X3" s="203">
        <v>45</v>
      </c>
      <c r="Y3" s="203">
        <v>92</v>
      </c>
    </row>
    <row r="4" spans="1:25" ht="15.75" x14ac:dyDescent="0.25">
      <c r="A4" s="202">
        <v>2</v>
      </c>
      <c r="B4" s="205" t="s">
        <v>21</v>
      </c>
      <c r="C4" s="206">
        <v>13</v>
      </c>
      <c r="D4" s="207">
        <v>88</v>
      </c>
      <c r="E4" s="207">
        <v>59.54</v>
      </c>
      <c r="F4" s="207">
        <v>33.630000000000003</v>
      </c>
      <c r="G4" s="207">
        <v>19</v>
      </c>
      <c r="H4" s="207">
        <v>1.92</v>
      </c>
      <c r="I4" s="207">
        <v>1.89</v>
      </c>
      <c r="J4" s="207">
        <v>0.28999999999999998</v>
      </c>
      <c r="K4" s="208">
        <f t="shared" ref="K4:K67" si="0">C4</f>
        <v>13</v>
      </c>
      <c r="L4" s="207">
        <v>0.35</v>
      </c>
      <c r="M4" s="207">
        <v>0.36</v>
      </c>
      <c r="N4" s="209">
        <v>0.16</v>
      </c>
      <c r="O4" s="210">
        <v>10</v>
      </c>
      <c r="P4" s="210">
        <v>112</v>
      </c>
      <c r="Q4" s="210">
        <v>41</v>
      </c>
      <c r="R4" s="209">
        <v>0.28000000000000003</v>
      </c>
      <c r="S4" s="210">
        <v>27</v>
      </c>
      <c r="T4" s="207">
        <v>60</v>
      </c>
      <c r="U4" s="207">
        <v>2.6</v>
      </c>
      <c r="V4" s="207">
        <v>26</v>
      </c>
      <c r="W4" s="203">
        <v>34</v>
      </c>
      <c r="X4" s="203">
        <v>46</v>
      </c>
      <c r="Y4" s="203">
        <v>92</v>
      </c>
    </row>
    <row r="5" spans="1:25" ht="15.75" x14ac:dyDescent="0.25">
      <c r="A5" s="202">
        <v>3</v>
      </c>
      <c r="B5" s="205" t="s">
        <v>22</v>
      </c>
      <c r="C5" s="206">
        <v>13</v>
      </c>
      <c r="D5" s="207">
        <v>88</v>
      </c>
      <c r="E5" s="207">
        <v>56</v>
      </c>
      <c r="F5" s="207">
        <v>30.91</v>
      </c>
      <c r="G5" s="207">
        <v>18.3</v>
      </c>
      <c r="H5" s="207">
        <v>2.06</v>
      </c>
      <c r="I5" s="207">
        <v>1.5</v>
      </c>
      <c r="J5" s="207">
        <v>0.27</v>
      </c>
      <c r="K5" s="208">
        <f t="shared" si="0"/>
        <v>13</v>
      </c>
      <c r="L5" s="207">
        <v>0.33</v>
      </c>
      <c r="M5" s="207">
        <v>0.28000000000000003</v>
      </c>
      <c r="N5" s="209">
        <v>0.15</v>
      </c>
      <c r="O5" s="210">
        <v>11</v>
      </c>
      <c r="P5" s="210">
        <v>127</v>
      </c>
      <c r="Q5" s="210">
        <v>42</v>
      </c>
      <c r="R5" s="209">
        <v>0.28000000000000003</v>
      </c>
      <c r="S5" s="210">
        <v>25</v>
      </c>
      <c r="T5" s="207">
        <v>58</v>
      </c>
      <c r="U5" s="207">
        <v>1.8</v>
      </c>
      <c r="V5" s="207">
        <v>32</v>
      </c>
      <c r="W5" s="203">
        <v>35</v>
      </c>
      <c r="X5" s="203">
        <v>45</v>
      </c>
      <c r="Y5" s="203">
        <v>93</v>
      </c>
    </row>
    <row r="6" spans="1:25" ht="15.75" x14ac:dyDescent="0.25">
      <c r="A6" s="202">
        <v>4</v>
      </c>
      <c r="B6" s="205" t="s">
        <v>23</v>
      </c>
      <c r="C6" s="206">
        <v>13</v>
      </c>
      <c r="D6" s="207">
        <v>88</v>
      </c>
      <c r="E6" s="207">
        <v>47</v>
      </c>
      <c r="F6" s="207">
        <v>22.27</v>
      </c>
      <c r="G6" s="207">
        <v>14</v>
      </c>
      <c r="H6" s="207">
        <v>2.15</v>
      </c>
      <c r="I6" s="207">
        <v>1.52</v>
      </c>
      <c r="J6" s="207">
        <v>0.26</v>
      </c>
      <c r="K6" s="208">
        <f t="shared" si="0"/>
        <v>13</v>
      </c>
      <c r="L6" s="207">
        <v>0.32</v>
      </c>
      <c r="M6" s="207">
        <v>0.28000000000000003</v>
      </c>
      <c r="N6" s="209">
        <v>0.16</v>
      </c>
      <c r="O6" s="210">
        <v>10</v>
      </c>
      <c r="P6" s="210">
        <v>135</v>
      </c>
      <c r="Q6" s="210">
        <v>44</v>
      </c>
      <c r="R6" s="209">
        <v>0.28000000000000003</v>
      </c>
      <c r="S6" s="210">
        <v>21</v>
      </c>
      <c r="T6" s="207">
        <v>52</v>
      </c>
      <c r="U6" s="207">
        <v>1.3</v>
      </c>
      <c r="V6" s="207">
        <v>36</v>
      </c>
      <c r="W6" s="203">
        <v>36</v>
      </c>
      <c r="X6" s="203">
        <v>47</v>
      </c>
      <c r="Y6" s="203">
        <v>92</v>
      </c>
    </row>
    <row r="7" spans="1:25" ht="15.75" x14ac:dyDescent="0.25">
      <c r="A7" s="202">
        <v>5</v>
      </c>
      <c r="B7" s="205" t="s">
        <v>24</v>
      </c>
      <c r="C7" s="206">
        <v>6</v>
      </c>
      <c r="D7" s="207">
        <v>88</v>
      </c>
      <c r="E7" s="207">
        <v>37.72</v>
      </c>
      <c r="F7" s="207">
        <v>13.18</v>
      </c>
      <c r="G7" s="207">
        <v>9.8000000000000007</v>
      </c>
      <c r="H7" s="207">
        <v>1.53</v>
      </c>
      <c r="I7" s="207">
        <v>0.47</v>
      </c>
      <c r="J7" s="207">
        <v>0.17</v>
      </c>
      <c r="K7" s="208">
        <f t="shared" si="0"/>
        <v>6</v>
      </c>
      <c r="L7" s="207">
        <v>0.21</v>
      </c>
      <c r="M7" s="207">
        <v>0.23</v>
      </c>
      <c r="N7" s="209">
        <v>0.12</v>
      </c>
      <c r="O7" s="210">
        <v>7</v>
      </c>
      <c r="P7" s="210">
        <v>106</v>
      </c>
      <c r="Q7" s="210">
        <v>140</v>
      </c>
      <c r="R7" s="209">
        <v>0.12</v>
      </c>
      <c r="S7" s="210">
        <v>22</v>
      </c>
      <c r="T7" s="207">
        <v>46</v>
      </c>
      <c r="U7" s="207">
        <v>2</v>
      </c>
      <c r="V7" s="207">
        <v>30.4</v>
      </c>
      <c r="W7" s="203">
        <v>36</v>
      </c>
      <c r="X7" s="203">
        <v>73</v>
      </c>
      <c r="Y7" s="203">
        <v>98</v>
      </c>
    </row>
    <row r="8" spans="1:25" ht="15.75" x14ac:dyDescent="0.25">
      <c r="A8" s="202">
        <v>6</v>
      </c>
      <c r="B8" s="205" t="s">
        <v>25</v>
      </c>
      <c r="C8" s="206">
        <v>6</v>
      </c>
      <c r="D8" s="207">
        <v>88</v>
      </c>
      <c r="E8" s="207">
        <v>42.27</v>
      </c>
      <c r="F8" s="207">
        <v>17.72</v>
      </c>
      <c r="G8" s="207">
        <v>6</v>
      </c>
      <c r="H8" s="207">
        <v>1.55</v>
      </c>
      <c r="I8" s="207">
        <v>0.51</v>
      </c>
      <c r="J8" s="207">
        <v>0.24</v>
      </c>
      <c r="K8" s="208">
        <f t="shared" si="0"/>
        <v>6</v>
      </c>
      <c r="L8" s="207">
        <v>0.22</v>
      </c>
      <c r="M8" s="207">
        <v>0.21</v>
      </c>
      <c r="N8" s="209">
        <v>0.12</v>
      </c>
      <c r="O8" s="210">
        <v>6</v>
      </c>
      <c r="P8" s="210">
        <v>125</v>
      </c>
      <c r="Q8" s="210">
        <v>145</v>
      </c>
      <c r="R8" s="209">
        <v>0.05</v>
      </c>
      <c r="S8" s="210">
        <v>17</v>
      </c>
      <c r="T8" s="207">
        <v>49</v>
      </c>
      <c r="U8" s="207">
        <v>3.8</v>
      </c>
      <c r="V8" s="207">
        <v>28.4</v>
      </c>
      <c r="W8" s="203">
        <v>39</v>
      </c>
      <c r="X8" s="203">
        <v>78</v>
      </c>
      <c r="Y8" s="203">
        <v>98</v>
      </c>
    </row>
    <row r="9" spans="1:25" ht="15.75" x14ac:dyDescent="0.25">
      <c r="A9" s="202">
        <v>7</v>
      </c>
      <c r="B9" s="205" t="s">
        <v>26</v>
      </c>
      <c r="C9" s="206">
        <v>4</v>
      </c>
      <c r="D9" s="207">
        <v>90</v>
      </c>
      <c r="E9" s="207">
        <v>47</v>
      </c>
      <c r="F9" s="207">
        <v>10</v>
      </c>
      <c r="G9" s="207">
        <v>4</v>
      </c>
      <c r="H9" s="207">
        <v>0.9</v>
      </c>
      <c r="I9" s="207">
        <v>0.15</v>
      </c>
      <c r="J9" s="207">
        <v>0.09</v>
      </c>
      <c r="K9" s="208">
        <f t="shared" si="0"/>
        <v>4</v>
      </c>
      <c r="L9" s="207">
        <v>0.14000000000000001</v>
      </c>
      <c r="M9" s="207">
        <v>0.09</v>
      </c>
      <c r="N9" s="209">
        <v>0.02</v>
      </c>
      <c r="O9" s="210">
        <v>13</v>
      </c>
      <c r="P9" s="210">
        <v>131</v>
      </c>
      <c r="Q9" s="210">
        <v>119</v>
      </c>
      <c r="R9" s="209">
        <v>0.3</v>
      </c>
      <c r="S9" s="210">
        <v>22</v>
      </c>
      <c r="T9" s="207">
        <v>47</v>
      </c>
      <c r="U9" s="207">
        <v>1.7</v>
      </c>
      <c r="V9" s="207">
        <v>47.8</v>
      </c>
      <c r="W9" s="203">
        <v>68</v>
      </c>
      <c r="X9" s="203">
        <v>87</v>
      </c>
      <c r="Y9" s="203">
        <v>100</v>
      </c>
    </row>
    <row r="10" spans="1:25" ht="15.75" x14ac:dyDescent="0.25">
      <c r="A10" s="202">
        <v>8</v>
      </c>
      <c r="B10" s="205" t="s">
        <v>27</v>
      </c>
      <c r="C10" s="206">
        <v>2</v>
      </c>
      <c r="D10" s="207">
        <v>92</v>
      </c>
      <c r="E10" s="207">
        <v>34.090000000000003</v>
      </c>
      <c r="F10" s="207">
        <v>10</v>
      </c>
      <c r="G10" s="207">
        <v>11</v>
      </c>
      <c r="H10" s="207">
        <v>2.73</v>
      </c>
      <c r="I10" s="207">
        <v>0.9</v>
      </c>
      <c r="J10" s="207">
        <v>0.12</v>
      </c>
      <c r="K10" s="208">
        <f t="shared" si="0"/>
        <v>2</v>
      </c>
      <c r="L10" s="207"/>
      <c r="M10" s="207">
        <v>0.05</v>
      </c>
      <c r="N10" s="209"/>
      <c r="O10" s="210"/>
      <c r="P10" s="210"/>
      <c r="Q10" s="210"/>
      <c r="R10" s="209"/>
      <c r="S10" s="210">
        <v>10</v>
      </c>
      <c r="T10" s="207">
        <v>44</v>
      </c>
      <c r="U10" s="207">
        <v>2.7</v>
      </c>
      <c r="V10" s="207">
        <v>34</v>
      </c>
      <c r="W10" s="203">
        <v>51</v>
      </c>
      <c r="X10" s="203">
        <v>70</v>
      </c>
      <c r="Y10" s="203">
        <v>100</v>
      </c>
    </row>
    <row r="11" spans="1:25" ht="15.75" x14ac:dyDescent="0.25">
      <c r="A11" s="202">
        <v>9</v>
      </c>
      <c r="B11" s="205" t="s">
        <v>28</v>
      </c>
      <c r="C11" s="206">
        <v>5</v>
      </c>
      <c r="D11" s="207">
        <v>90</v>
      </c>
      <c r="E11" s="207">
        <v>45.45</v>
      </c>
      <c r="F11" s="207">
        <v>20.45</v>
      </c>
      <c r="G11" s="207">
        <v>5.8</v>
      </c>
      <c r="H11" s="207">
        <v>1.08</v>
      </c>
      <c r="I11" s="207">
        <v>0.43</v>
      </c>
      <c r="J11" s="207">
        <v>0.15</v>
      </c>
      <c r="K11" s="208">
        <f t="shared" si="0"/>
        <v>5</v>
      </c>
      <c r="L11" s="207">
        <v>0.28999999999999998</v>
      </c>
      <c r="M11" s="207">
        <v>7.0000000000000007E-2</v>
      </c>
      <c r="N11" s="209">
        <v>0.13</v>
      </c>
      <c r="O11" s="210">
        <v>7</v>
      </c>
      <c r="P11" s="210">
        <v>129</v>
      </c>
      <c r="Q11" s="210">
        <v>110</v>
      </c>
      <c r="R11" s="209">
        <v>0.05</v>
      </c>
      <c r="S11" s="210">
        <v>34</v>
      </c>
      <c r="T11" s="207">
        <v>69</v>
      </c>
      <c r="U11" s="207">
        <v>2.4</v>
      </c>
      <c r="V11" s="207">
        <v>34</v>
      </c>
      <c r="W11" s="203">
        <v>47</v>
      </c>
      <c r="X11" s="203">
        <v>67</v>
      </c>
      <c r="Y11" s="203">
        <v>98</v>
      </c>
    </row>
    <row r="12" spans="1:25" ht="15.75" x14ac:dyDescent="0.25">
      <c r="A12" s="202">
        <v>10</v>
      </c>
      <c r="B12" s="205" t="s">
        <v>29</v>
      </c>
      <c r="C12" s="206">
        <v>4</v>
      </c>
      <c r="D12" s="207">
        <v>91</v>
      </c>
      <c r="E12" s="207">
        <v>54</v>
      </c>
      <c r="F12" s="207">
        <v>26</v>
      </c>
      <c r="G12" s="207">
        <v>8.5</v>
      </c>
      <c r="H12" s="207">
        <v>1.87</v>
      </c>
      <c r="I12" s="207">
        <v>0.4</v>
      </c>
      <c r="J12" s="207">
        <v>0.26</v>
      </c>
      <c r="K12" s="208">
        <f t="shared" si="0"/>
        <v>4</v>
      </c>
      <c r="L12" s="207">
        <v>0.51</v>
      </c>
      <c r="M12" s="207">
        <v>0.06</v>
      </c>
      <c r="N12" s="209">
        <v>0.13</v>
      </c>
      <c r="O12" s="210">
        <v>37</v>
      </c>
      <c r="P12" s="210">
        <v>193</v>
      </c>
      <c r="Q12" s="210">
        <v>91</v>
      </c>
      <c r="R12" s="209">
        <v>0.12</v>
      </c>
      <c r="S12" s="210">
        <v>38</v>
      </c>
      <c r="T12" s="207">
        <v>58</v>
      </c>
      <c r="U12" s="207">
        <v>2.6</v>
      </c>
      <c r="V12" s="207">
        <v>28.3</v>
      </c>
      <c r="W12" s="203">
        <v>43</v>
      </c>
      <c r="X12" s="203">
        <v>67</v>
      </c>
      <c r="Y12" s="203">
        <v>98</v>
      </c>
    </row>
    <row r="13" spans="1:25" ht="15.75" x14ac:dyDescent="0.25">
      <c r="A13" s="202">
        <v>11</v>
      </c>
      <c r="B13" s="205" t="s">
        <v>30</v>
      </c>
      <c r="C13" s="206">
        <v>3</v>
      </c>
      <c r="D13" s="207">
        <v>91</v>
      </c>
      <c r="E13" s="207">
        <v>52</v>
      </c>
      <c r="F13" s="207">
        <v>24</v>
      </c>
      <c r="G13" s="207">
        <v>4.8</v>
      </c>
      <c r="H13" s="207">
        <v>1.87</v>
      </c>
      <c r="I13" s="207">
        <v>0.45</v>
      </c>
      <c r="J13" s="207">
        <v>0.2</v>
      </c>
      <c r="K13" s="208">
        <f t="shared" si="0"/>
        <v>3</v>
      </c>
      <c r="L13" s="207">
        <v>0.51</v>
      </c>
      <c r="M13" s="207">
        <v>0.06</v>
      </c>
      <c r="N13" s="209">
        <v>0.13</v>
      </c>
      <c r="O13" s="210">
        <v>37</v>
      </c>
      <c r="P13" s="210">
        <v>193</v>
      </c>
      <c r="Q13" s="210">
        <v>91</v>
      </c>
      <c r="R13" s="209">
        <v>0.12</v>
      </c>
      <c r="S13" s="210">
        <v>38</v>
      </c>
      <c r="T13" s="207">
        <v>52</v>
      </c>
      <c r="U13" s="207">
        <v>2.4</v>
      </c>
      <c r="V13" s="207">
        <v>33.5</v>
      </c>
      <c r="W13" s="203">
        <v>44</v>
      </c>
      <c r="X13" s="203">
        <v>68</v>
      </c>
      <c r="Y13" s="203">
        <v>98</v>
      </c>
    </row>
    <row r="14" spans="1:25" ht="15.75" x14ac:dyDescent="0.25">
      <c r="A14" s="202">
        <v>12</v>
      </c>
      <c r="B14" s="205" t="s">
        <v>31</v>
      </c>
      <c r="C14" s="206">
        <v>3</v>
      </c>
      <c r="D14" s="207">
        <v>90</v>
      </c>
      <c r="E14" s="207">
        <v>59</v>
      </c>
      <c r="F14" s="207">
        <v>34</v>
      </c>
      <c r="G14" s="207">
        <v>10</v>
      </c>
      <c r="H14" s="207">
        <v>1.95</v>
      </c>
      <c r="I14" s="207">
        <v>0.38</v>
      </c>
      <c r="J14" s="207">
        <v>0.2</v>
      </c>
      <c r="K14" s="208">
        <f t="shared" si="0"/>
        <v>3</v>
      </c>
      <c r="L14" s="207">
        <v>0.18</v>
      </c>
      <c r="M14" s="207">
        <v>0.18</v>
      </c>
      <c r="N14" s="209">
        <v>0.1</v>
      </c>
      <c r="O14" s="210">
        <v>9</v>
      </c>
      <c r="P14" s="210">
        <v>120</v>
      </c>
      <c r="Q14" s="210">
        <v>60</v>
      </c>
      <c r="R14" s="209">
        <v>0.12</v>
      </c>
      <c r="S14" s="210">
        <v>24</v>
      </c>
      <c r="T14" s="207">
        <v>58</v>
      </c>
      <c r="U14" s="207">
        <v>2.8</v>
      </c>
      <c r="V14" s="207">
        <v>24.9</v>
      </c>
      <c r="W14" s="203"/>
      <c r="X14" s="203"/>
      <c r="Y14" s="203"/>
    </row>
    <row r="15" spans="1:25" ht="15.75" x14ac:dyDescent="0.25">
      <c r="A15" s="202">
        <v>13</v>
      </c>
      <c r="B15" s="205" t="s">
        <v>32</v>
      </c>
      <c r="C15" s="206">
        <v>3</v>
      </c>
      <c r="D15" s="207">
        <v>90</v>
      </c>
      <c r="E15" s="207">
        <v>52</v>
      </c>
      <c r="F15" s="207">
        <v>25</v>
      </c>
      <c r="G15" s="207">
        <v>5.8</v>
      </c>
      <c r="H15" s="207">
        <v>1.95</v>
      </c>
      <c r="I15" s="207">
        <v>0.38</v>
      </c>
      <c r="J15" s="207">
        <v>0.2</v>
      </c>
      <c r="K15" s="208">
        <f t="shared" si="0"/>
        <v>3</v>
      </c>
      <c r="L15" s="207">
        <v>0.18</v>
      </c>
      <c r="M15" s="207">
        <v>0.18</v>
      </c>
      <c r="N15" s="209">
        <v>0.1</v>
      </c>
      <c r="O15" s="210">
        <v>9</v>
      </c>
      <c r="P15" s="210">
        <v>120</v>
      </c>
      <c r="Q15" s="210">
        <v>60</v>
      </c>
      <c r="R15" s="209">
        <v>0.12</v>
      </c>
      <c r="S15" s="210">
        <v>24</v>
      </c>
      <c r="T15" s="207">
        <v>51</v>
      </c>
      <c r="U15" s="207">
        <v>2.4</v>
      </c>
      <c r="V15" s="207">
        <v>34.200000000000003</v>
      </c>
      <c r="W15" s="203"/>
      <c r="X15" s="203"/>
      <c r="Y15" s="203"/>
    </row>
    <row r="16" spans="1:25" ht="15.75" x14ac:dyDescent="0.25">
      <c r="A16" s="202">
        <v>14</v>
      </c>
      <c r="B16" s="205" t="s">
        <v>33</v>
      </c>
      <c r="C16" s="206">
        <v>3</v>
      </c>
      <c r="D16" s="207">
        <v>90</v>
      </c>
      <c r="E16" s="207">
        <v>60</v>
      </c>
      <c r="F16" s="207">
        <v>32</v>
      </c>
      <c r="G16" s="207">
        <v>8.5</v>
      </c>
      <c r="H16" s="207">
        <v>0.94</v>
      </c>
      <c r="I16" s="207">
        <v>0.24</v>
      </c>
      <c r="J16" s="207">
        <v>0.22</v>
      </c>
      <c r="K16" s="208">
        <f t="shared" si="0"/>
        <v>3</v>
      </c>
      <c r="L16" s="207">
        <v>0.26</v>
      </c>
      <c r="M16" s="207">
        <v>0.25</v>
      </c>
      <c r="N16" s="209">
        <v>7.0000000000000007E-2</v>
      </c>
      <c r="O16" s="210">
        <v>15</v>
      </c>
      <c r="P16" s="210">
        <v>155</v>
      </c>
      <c r="Q16" s="210">
        <v>64</v>
      </c>
      <c r="R16" s="209">
        <v>0.17</v>
      </c>
      <c r="S16" s="210">
        <v>39</v>
      </c>
      <c r="T16" s="207">
        <v>55</v>
      </c>
      <c r="U16" s="207">
        <v>2.6</v>
      </c>
      <c r="V16" s="207">
        <v>30.4</v>
      </c>
      <c r="W16" s="203">
        <v>39</v>
      </c>
      <c r="X16" s="203">
        <v>63</v>
      </c>
      <c r="Y16" s="203">
        <v>98</v>
      </c>
    </row>
    <row r="17" spans="1:25" ht="15.75" x14ac:dyDescent="0.25">
      <c r="A17" s="202">
        <v>15</v>
      </c>
      <c r="B17" s="205" t="s">
        <v>34</v>
      </c>
      <c r="C17" s="206">
        <v>4</v>
      </c>
      <c r="D17" s="207">
        <v>87</v>
      </c>
      <c r="E17" s="207">
        <v>70</v>
      </c>
      <c r="F17" s="207">
        <v>40</v>
      </c>
      <c r="G17" s="207">
        <v>11.5</v>
      </c>
      <c r="H17" s="207">
        <v>1.05</v>
      </c>
      <c r="I17" s="207">
        <v>0.15</v>
      </c>
      <c r="J17" s="207">
        <v>0.2</v>
      </c>
      <c r="K17" s="208">
        <f t="shared" si="0"/>
        <v>4</v>
      </c>
      <c r="L17" s="207">
        <v>0.4</v>
      </c>
      <c r="M17" s="207">
        <v>0.22</v>
      </c>
      <c r="N17" s="209">
        <v>0.1</v>
      </c>
      <c r="O17" s="210">
        <v>22</v>
      </c>
      <c r="P17" s="210">
        <v>74</v>
      </c>
      <c r="Q17" s="210">
        <v>42</v>
      </c>
      <c r="R17" s="209">
        <v>0.19</v>
      </c>
      <c r="S17" s="210">
        <v>32</v>
      </c>
      <c r="T17" s="207">
        <v>58</v>
      </c>
      <c r="U17" s="207">
        <v>2.2000000000000002</v>
      </c>
      <c r="V17" s="207">
        <v>28.1</v>
      </c>
      <c r="W17" s="203">
        <v>38</v>
      </c>
      <c r="X17" s="203">
        <v>66</v>
      </c>
      <c r="Y17" s="203">
        <v>98</v>
      </c>
    </row>
    <row r="18" spans="1:25" ht="15.75" x14ac:dyDescent="0.25">
      <c r="A18" s="202">
        <v>16</v>
      </c>
      <c r="B18" s="205" t="s">
        <v>35</v>
      </c>
      <c r="C18" s="206">
        <v>3</v>
      </c>
      <c r="D18" s="207">
        <v>88</v>
      </c>
      <c r="E18" s="207">
        <v>56</v>
      </c>
      <c r="F18" s="207">
        <v>31</v>
      </c>
      <c r="G18" s="207">
        <v>8.5</v>
      </c>
      <c r="H18" s="207">
        <v>1</v>
      </c>
      <c r="I18" s="207">
        <v>0.15</v>
      </c>
      <c r="J18" s="207">
        <v>0.2</v>
      </c>
      <c r="K18" s="208">
        <f t="shared" si="0"/>
        <v>3</v>
      </c>
      <c r="L18" s="207">
        <v>0.12</v>
      </c>
      <c r="M18" s="207">
        <v>0.22</v>
      </c>
      <c r="N18" s="209">
        <v>0.1</v>
      </c>
      <c r="O18" s="210">
        <v>22</v>
      </c>
      <c r="P18" s="210">
        <v>74</v>
      </c>
      <c r="Q18" s="210">
        <v>40</v>
      </c>
      <c r="R18" s="209">
        <v>0.09</v>
      </c>
      <c r="S18" s="210">
        <v>32</v>
      </c>
      <c r="T18" s="207">
        <v>48</v>
      </c>
      <c r="U18" s="207">
        <v>2.1</v>
      </c>
      <c r="V18" s="207">
        <v>31</v>
      </c>
      <c r="W18" s="203">
        <v>42</v>
      </c>
      <c r="X18" s="203">
        <v>58</v>
      </c>
      <c r="Y18" s="203">
        <v>98</v>
      </c>
    </row>
    <row r="19" spans="1:25" ht="15.75" x14ac:dyDescent="0.25">
      <c r="A19" s="202">
        <v>17</v>
      </c>
      <c r="B19" s="205" t="s">
        <v>36</v>
      </c>
      <c r="C19" s="206">
        <v>2.5</v>
      </c>
      <c r="D19" s="207">
        <v>89</v>
      </c>
      <c r="E19" s="207">
        <v>29</v>
      </c>
      <c r="F19" s="207">
        <v>5</v>
      </c>
      <c r="G19" s="207">
        <v>3.6</v>
      </c>
      <c r="H19" s="207">
        <v>1.42</v>
      </c>
      <c r="I19" s="207">
        <v>0.18</v>
      </c>
      <c r="J19" s="207">
        <v>0.05</v>
      </c>
      <c r="K19" s="208">
        <f t="shared" si="0"/>
        <v>2.5</v>
      </c>
      <c r="L19" s="207">
        <v>0.12</v>
      </c>
      <c r="M19" s="207">
        <v>0.19</v>
      </c>
      <c r="N19" s="209">
        <v>0.05</v>
      </c>
      <c r="O19" s="210">
        <v>4</v>
      </c>
      <c r="P19" s="210">
        <v>157</v>
      </c>
      <c r="Q19" s="210">
        <v>41</v>
      </c>
      <c r="R19" s="209">
        <v>0.09</v>
      </c>
      <c r="S19" s="210">
        <v>29</v>
      </c>
      <c r="T19" s="207">
        <v>41</v>
      </c>
      <c r="U19" s="207">
        <v>1.8</v>
      </c>
      <c r="V19" s="207">
        <v>41.6</v>
      </c>
      <c r="W19" s="203">
        <v>58</v>
      </c>
      <c r="X19" s="203">
        <v>81</v>
      </c>
      <c r="Y19" s="203">
        <v>98</v>
      </c>
    </row>
    <row r="20" spans="1:25" ht="15.75" x14ac:dyDescent="0.25">
      <c r="A20" s="202">
        <v>18</v>
      </c>
      <c r="B20" s="210" t="s">
        <v>164</v>
      </c>
      <c r="C20" s="211">
        <v>7</v>
      </c>
      <c r="D20" s="207">
        <v>92</v>
      </c>
      <c r="E20" s="207">
        <v>101.6</v>
      </c>
      <c r="F20" s="207">
        <v>70.3</v>
      </c>
      <c r="G20" s="207">
        <v>26</v>
      </c>
      <c r="H20" s="207">
        <v>1.2</v>
      </c>
      <c r="I20" s="207">
        <v>0.18</v>
      </c>
      <c r="J20" s="207">
        <v>0.64</v>
      </c>
      <c r="K20" s="208">
        <f t="shared" si="0"/>
        <v>7</v>
      </c>
      <c r="L20" s="207">
        <v>0.33</v>
      </c>
      <c r="M20" s="207">
        <v>0.27</v>
      </c>
      <c r="N20" s="210">
        <v>0.17</v>
      </c>
      <c r="O20" s="210">
        <v>10</v>
      </c>
      <c r="P20" s="210">
        <v>70</v>
      </c>
      <c r="Q20" s="210">
        <v>15</v>
      </c>
      <c r="R20" s="210">
        <v>0.25</v>
      </c>
      <c r="S20" s="210">
        <v>45</v>
      </c>
      <c r="T20" s="207">
        <v>90</v>
      </c>
      <c r="U20" s="207">
        <v>21</v>
      </c>
      <c r="V20" s="207">
        <v>45.8</v>
      </c>
      <c r="W20" s="203">
        <v>39</v>
      </c>
      <c r="X20" s="203">
        <v>47</v>
      </c>
      <c r="Y20" s="203">
        <v>100</v>
      </c>
    </row>
    <row r="21" spans="1:25" ht="15.75" x14ac:dyDescent="0.25">
      <c r="A21" s="202">
        <v>19</v>
      </c>
      <c r="B21" s="205" t="s">
        <v>165</v>
      </c>
      <c r="C21" s="206">
        <v>7</v>
      </c>
      <c r="D21" s="207">
        <v>92</v>
      </c>
      <c r="E21" s="207">
        <v>101.6</v>
      </c>
      <c r="F21" s="207">
        <v>70.3</v>
      </c>
      <c r="G21" s="207">
        <v>22.5</v>
      </c>
      <c r="H21" s="207">
        <v>1.1399999999999999</v>
      </c>
      <c r="I21" s="207">
        <v>0.17</v>
      </c>
      <c r="J21" s="207">
        <v>0.52</v>
      </c>
      <c r="K21" s="208">
        <f t="shared" si="0"/>
        <v>7</v>
      </c>
      <c r="L21" s="207">
        <v>0.19</v>
      </c>
      <c r="M21" s="207">
        <v>0.27</v>
      </c>
      <c r="N21" s="209">
        <v>0.17</v>
      </c>
      <c r="O21" s="210">
        <v>9</v>
      </c>
      <c r="P21" s="210">
        <v>83</v>
      </c>
      <c r="Q21" s="210">
        <v>15</v>
      </c>
      <c r="R21" s="209">
        <v>0.25</v>
      </c>
      <c r="S21" s="210">
        <v>37</v>
      </c>
      <c r="T21" s="207">
        <v>90</v>
      </c>
      <c r="U21" s="207">
        <v>18.399999999999999</v>
      </c>
      <c r="V21" s="207">
        <v>52</v>
      </c>
      <c r="W21" s="203">
        <v>39</v>
      </c>
      <c r="X21" s="203">
        <v>47</v>
      </c>
      <c r="Y21" s="203">
        <v>100</v>
      </c>
    </row>
    <row r="22" spans="1:25" ht="15.75" x14ac:dyDescent="0.25">
      <c r="A22" s="212">
        <v>20</v>
      </c>
      <c r="B22" s="205" t="s">
        <v>37</v>
      </c>
      <c r="C22" s="206">
        <v>1.45</v>
      </c>
      <c r="D22" s="207">
        <v>32</v>
      </c>
      <c r="E22" s="207">
        <v>74.09</v>
      </c>
      <c r="F22" s="207">
        <v>46.818179999999998</v>
      </c>
      <c r="G22" s="207">
        <v>8.1</v>
      </c>
      <c r="H22" s="207">
        <v>0.96</v>
      </c>
      <c r="I22" s="207">
        <v>0.23</v>
      </c>
      <c r="J22" s="207">
        <v>0.22</v>
      </c>
      <c r="K22" s="208">
        <f t="shared" si="0"/>
        <v>1.45</v>
      </c>
      <c r="L22" s="207">
        <v>0.19</v>
      </c>
      <c r="M22" s="207">
        <v>0.15</v>
      </c>
      <c r="N22" s="209">
        <v>0.06</v>
      </c>
      <c r="O22" s="210">
        <v>10</v>
      </c>
      <c r="P22" s="210">
        <v>260</v>
      </c>
      <c r="Q22" s="210">
        <v>30</v>
      </c>
      <c r="R22" s="209">
        <v>0.09</v>
      </c>
      <c r="S22" s="210">
        <v>21</v>
      </c>
      <c r="T22" s="207">
        <v>70</v>
      </c>
      <c r="U22" s="207">
        <v>3.1</v>
      </c>
      <c r="V22" s="207">
        <v>23.7</v>
      </c>
      <c r="W22" s="203">
        <v>27</v>
      </c>
      <c r="X22" s="203">
        <v>46</v>
      </c>
      <c r="Y22" s="203">
        <v>70</v>
      </c>
    </row>
    <row r="23" spans="1:25" ht="15.75" x14ac:dyDescent="0.25">
      <c r="A23" s="202">
        <v>21</v>
      </c>
      <c r="B23" s="205" t="s">
        <v>38</v>
      </c>
      <c r="C23" s="206">
        <v>1.25</v>
      </c>
      <c r="D23" s="207">
        <v>26</v>
      </c>
      <c r="E23" s="207">
        <v>61.6</v>
      </c>
      <c r="F23" s="207">
        <v>35.4</v>
      </c>
      <c r="G23" s="207">
        <v>6.8</v>
      </c>
      <c r="H23" s="207">
        <v>1.37</v>
      </c>
      <c r="I23" s="207">
        <v>0.35</v>
      </c>
      <c r="J23" s="207">
        <v>0.21</v>
      </c>
      <c r="K23" s="208">
        <f t="shared" si="0"/>
        <v>1.25</v>
      </c>
      <c r="L23" s="207">
        <v>0.28999999999999998</v>
      </c>
      <c r="M23" s="207">
        <v>0.11</v>
      </c>
      <c r="N23" s="209">
        <v>0.3</v>
      </c>
      <c r="O23" s="210">
        <v>35</v>
      </c>
      <c r="P23" s="210">
        <v>285</v>
      </c>
      <c r="Q23" s="210">
        <v>73</v>
      </c>
      <c r="R23" s="209">
        <v>0.22</v>
      </c>
      <c r="S23" s="210">
        <v>32</v>
      </c>
      <c r="T23" s="207">
        <v>61.3</v>
      </c>
      <c r="U23" s="207">
        <v>3</v>
      </c>
      <c r="V23" s="207">
        <v>27.9</v>
      </c>
      <c r="W23" s="203">
        <v>38</v>
      </c>
      <c r="X23" s="203">
        <v>59</v>
      </c>
      <c r="Y23" s="203">
        <v>70</v>
      </c>
    </row>
    <row r="24" spans="1:25" ht="15.75" x14ac:dyDescent="0.25">
      <c r="A24" s="202">
        <v>22</v>
      </c>
      <c r="B24" s="205" t="s">
        <v>166</v>
      </c>
      <c r="C24" s="206"/>
      <c r="D24" s="207">
        <v>32</v>
      </c>
      <c r="E24" s="207">
        <v>71.599999999999994</v>
      </c>
      <c r="F24" s="207">
        <v>34.6</v>
      </c>
      <c r="G24" s="207">
        <v>11.4</v>
      </c>
      <c r="H24" s="207">
        <v>1.5</v>
      </c>
      <c r="I24" s="207">
        <v>0.51</v>
      </c>
      <c r="J24" s="207">
        <v>0.24</v>
      </c>
      <c r="K24" s="208">
        <f t="shared" si="0"/>
        <v>0</v>
      </c>
      <c r="L24" s="207">
        <v>0.22</v>
      </c>
      <c r="M24" s="207">
        <v>0.21</v>
      </c>
      <c r="N24" s="209">
        <v>0.12</v>
      </c>
      <c r="O24" s="210">
        <v>6</v>
      </c>
      <c r="P24" s="210">
        <v>125</v>
      </c>
      <c r="Q24" s="210">
        <v>145</v>
      </c>
      <c r="R24" s="209">
        <v>0.05</v>
      </c>
      <c r="S24" s="210">
        <v>17</v>
      </c>
      <c r="T24" s="207">
        <v>68.2</v>
      </c>
      <c r="U24" s="207">
        <v>3.3</v>
      </c>
      <c r="V24" s="207">
        <v>30</v>
      </c>
      <c r="W24" s="203">
        <v>36.6</v>
      </c>
      <c r="X24" s="203"/>
      <c r="Y24" s="203"/>
    </row>
    <row r="25" spans="1:25" ht="15.75" x14ac:dyDescent="0.25">
      <c r="A25" s="202">
        <v>23</v>
      </c>
      <c r="B25" s="205" t="s">
        <v>39</v>
      </c>
      <c r="C25" s="206">
        <v>6</v>
      </c>
      <c r="D25" s="207">
        <v>89</v>
      </c>
      <c r="E25" s="207">
        <v>96</v>
      </c>
      <c r="F25" s="207">
        <v>64</v>
      </c>
      <c r="G25" s="207">
        <v>12.4</v>
      </c>
      <c r="H25" s="207">
        <v>0.55000000000000004</v>
      </c>
      <c r="I25" s="207">
        <v>0.06</v>
      </c>
      <c r="J25" s="207">
        <v>0.47</v>
      </c>
      <c r="K25" s="208">
        <f t="shared" si="0"/>
        <v>6</v>
      </c>
      <c r="L25" s="207">
        <v>0.15</v>
      </c>
      <c r="M25" s="207">
        <v>0.17</v>
      </c>
      <c r="N25" s="209">
        <v>0.1</v>
      </c>
      <c r="O25" s="210">
        <v>9</v>
      </c>
      <c r="P25" s="210">
        <v>85</v>
      </c>
      <c r="Q25" s="210">
        <v>18</v>
      </c>
      <c r="R25" s="209">
        <v>0.22</v>
      </c>
      <c r="S25" s="210">
        <v>19</v>
      </c>
      <c r="T25" s="207">
        <v>84</v>
      </c>
      <c r="U25" s="207">
        <v>2.1</v>
      </c>
      <c r="V25" s="207">
        <v>7.1</v>
      </c>
      <c r="W25" s="203">
        <v>7</v>
      </c>
      <c r="X25" s="203">
        <v>20</v>
      </c>
      <c r="Y25" s="203">
        <v>34</v>
      </c>
    </row>
    <row r="26" spans="1:25" ht="15.75" x14ac:dyDescent="0.25">
      <c r="A26" s="202">
        <v>24</v>
      </c>
      <c r="B26" s="205" t="s">
        <v>40</v>
      </c>
      <c r="C26" s="206">
        <v>12</v>
      </c>
      <c r="D26" s="207">
        <v>88</v>
      </c>
      <c r="E26" s="207">
        <v>103</v>
      </c>
      <c r="F26" s="207">
        <v>67</v>
      </c>
      <c r="G26" s="207">
        <v>9.1999999999999993</v>
      </c>
      <c r="H26" s="207">
        <v>0.4</v>
      </c>
      <c r="I26" s="207">
        <v>0.02</v>
      </c>
      <c r="J26" s="207">
        <v>0.28999999999999998</v>
      </c>
      <c r="K26" s="208">
        <f t="shared" si="0"/>
        <v>12</v>
      </c>
      <c r="L26" s="207">
        <v>0.13</v>
      </c>
      <c r="M26" s="207">
        <v>0.14000000000000001</v>
      </c>
      <c r="N26" s="209">
        <v>7.0000000000000007E-2</v>
      </c>
      <c r="O26" s="210">
        <v>4</v>
      </c>
      <c r="P26" s="210">
        <v>26</v>
      </c>
      <c r="Q26" s="210">
        <v>6</v>
      </c>
      <c r="R26" s="209">
        <v>0.15</v>
      </c>
      <c r="S26" s="210">
        <v>16</v>
      </c>
      <c r="T26" s="207">
        <v>94.24</v>
      </c>
      <c r="U26" s="207">
        <v>4.2</v>
      </c>
      <c r="V26" s="207">
        <v>2.2000000000000002</v>
      </c>
      <c r="W26" s="203">
        <v>3</v>
      </c>
      <c r="X26" s="203">
        <v>9</v>
      </c>
      <c r="Y26" s="203">
        <v>34</v>
      </c>
    </row>
    <row r="27" spans="1:25" ht="15.75" x14ac:dyDescent="0.25">
      <c r="A27" s="202">
        <v>25</v>
      </c>
      <c r="B27" s="205" t="s">
        <v>41</v>
      </c>
      <c r="C27" s="206">
        <v>5</v>
      </c>
      <c r="D27" s="207">
        <v>88</v>
      </c>
      <c r="E27" s="207">
        <v>80</v>
      </c>
      <c r="F27" s="207">
        <v>50</v>
      </c>
      <c r="G27" s="207">
        <v>10</v>
      </c>
      <c r="H27" s="207">
        <v>0.4</v>
      </c>
      <c r="I27" s="207">
        <v>0.04</v>
      </c>
      <c r="J27" s="207">
        <v>0.36</v>
      </c>
      <c r="K27" s="208">
        <f t="shared" si="0"/>
        <v>5</v>
      </c>
      <c r="L27" s="207">
        <v>0.18</v>
      </c>
      <c r="M27" s="207">
        <v>0.09</v>
      </c>
      <c r="N27" s="209">
        <v>0.3</v>
      </c>
      <c r="O27" s="210">
        <v>6</v>
      </c>
      <c r="P27" s="210">
        <v>285</v>
      </c>
      <c r="Q27" s="210">
        <v>55</v>
      </c>
      <c r="R27" s="209">
        <v>0.22</v>
      </c>
      <c r="S27" s="210">
        <v>32</v>
      </c>
      <c r="T27" s="207">
        <v>75</v>
      </c>
      <c r="U27" s="207">
        <v>2.1</v>
      </c>
      <c r="V27" s="207">
        <v>2.6</v>
      </c>
      <c r="W27" s="203">
        <v>6</v>
      </c>
      <c r="X27" s="203">
        <v>17</v>
      </c>
      <c r="Y27" s="203">
        <v>34</v>
      </c>
    </row>
    <row r="28" spans="1:25" ht="15.75" x14ac:dyDescent="0.25">
      <c r="A28" s="202">
        <v>26</v>
      </c>
      <c r="B28" s="205" t="s">
        <v>42</v>
      </c>
      <c r="C28" s="206">
        <v>7</v>
      </c>
      <c r="D28" s="207">
        <v>89</v>
      </c>
      <c r="E28" s="207">
        <v>77</v>
      </c>
      <c r="F28" s="207">
        <v>52</v>
      </c>
      <c r="G28" s="207">
        <v>12.3</v>
      </c>
      <c r="H28" s="207">
        <v>0.42</v>
      </c>
      <c r="I28" s="207">
        <v>0.09</v>
      </c>
      <c r="J28" s="207">
        <v>0.33</v>
      </c>
      <c r="K28" s="208">
        <f t="shared" si="0"/>
        <v>7</v>
      </c>
      <c r="L28" s="207">
        <v>0.14000000000000001</v>
      </c>
      <c r="M28" s="207">
        <v>0.23</v>
      </c>
      <c r="N28" s="209">
        <v>0.06</v>
      </c>
      <c r="O28" s="210">
        <v>7</v>
      </c>
      <c r="P28" s="210">
        <v>85</v>
      </c>
      <c r="Q28" s="210">
        <v>42</v>
      </c>
      <c r="R28" s="209">
        <v>0.26</v>
      </c>
      <c r="S28" s="210">
        <v>41</v>
      </c>
      <c r="T28" s="207">
        <v>75</v>
      </c>
      <c r="U28" s="207">
        <v>5.4</v>
      </c>
      <c r="V28" s="207">
        <v>12.1</v>
      </c>
      <c r="W28" s="203">
        <v>15</v>
      </c>
      <c r="X28" s="203">
        <v>30</v>
      </c>
      <c r="Y28" s="203">
        <v>34</v>
      </c>
    </row>
    <row r="29" spans="1:25" ht="15.75" x14ac:dyDescent="0.25">
      <c r="A29" s="202">
        <v>27</v>
      </c>
      <c r="B29" s="205" t="s">
        <v>43</v>
      </c>
      <c r="C29" s="206">
        <v>4</v>
      </c>
      <c r="D29" s="207">
        <v>90</v>
      </c>
      <c r="E29" s="207">
        <v>100</v>
      </c>
      <c r="F29" s="207">
        <v>65</v>
      </c>
      <c r="G29" s="207">
        <v>13</v>
      </c>
      <c r="H29" s="207">
        <v>0.4</v>
      </c>
      <c r="I29" s="207">
        <v>0.04</v>
      </c>
      <c r="J29" s="207">
        <v>0.37</v>
      </c>
      <c r="K29" s="208">
        <f t="shared" si="0"/>
        <v>4</v>
      </c>
      <c r="L29" s="207">
        <v>0.16</v>
      </c>
      <c r="M29" s="207">
        <v>0.18</v>
      </c>
      <c r="N29" s="209">
        <v>0.14000000000000001</v>
      </c>
      <c r="O29" s="210">
        <v>7</v>
      </c>
      <c r="P29" s="210">
        <v>61</v>
      </c>
      <c r="Q29" s="210">
        <v>42</v>
      </c>
      <c r="R29" s="209">
        <v>0.28999999999999998</v>
      </c>
      <c r="S29" s="210">
        <v>52</v>
      </c>
      <c r="T29" s="207">
        <v>89.04</v>
      </c>
      <c r="U29" s="207">
        <v>1.8</v>
      </c>
      <c r="V29" s="207">
        <v>2.8</v>
      </c>
      <c r="W29" s="203">
        <v>4</v>
      </c>
      <c r="X29" s="203">
        <v>12</v>
      </c>
      <c r="Y29" s="203">
        <v>0</v>
      </c>
    </row>
    <row r="30" spans="1:25" ht="15.75" x14ac:dyDescent="0.25">
      <c r="A30" s="202">
        <v>28</v>
      </c>
      <c r="B30" s="205"/>
      <c r="C30" s="206"/>
      <c r="D30" s="207"/>
      <c r="E30" s="207"/>
      <c r="F30" s="207"/>
      <c r="G30" s="207"/>
      <c r="H30" s="207"/>
      <c r="I30" s="207"/>
      <c r="J30" s="207"/>
      <c r="K30" s="208">
        <f t="shared" si="0"/>
        <v>0</v>
      </c>
      <c r="L30" s="207"/>
      <c r="M30" s="207"/>
      <c r="N30" s="209"/>
      <c r="O30" s="210"/>
      <c r="P30" s="210"/>
      <c r="Q30" s="210"/>
      <c r="R30" s="209"/>
      <c r="S30" s="210"/>
      <c r="T30" s="207"/>
      <c r="U30" s="207"/>
      <c r="V30" s="207"/>
      <c r="W30" s="203"/>
      <c r="X30" s="203"/>
      <c r="Y30" s="203"/>
    </row>
    <row r="31" spans="1:25" ht="15.75" x14ac:dyDescent="0.25">
      <c r="A31" s="202">
        <v>29</v>
      </c>
      <c r="B31" s="205" t="s">
        <v>44</v>
      </c>
      <c r="C31" s="206">
        <v>5</v>
      </c>
      <c r="D31" s="207">
        <v>90</v>
      </c>
      <c r="E31" s="207">
        <v>57</v>
      </c>
      <c r="F31" s="207">
        <v>27</v>
      </c>
      <c r="G31" s="207">
        <v>17</v>
      </c>
      <c r="H31" s="207">
        <v>2.62</v>
      </c>
      <c r="I31" s="207">
        <v>1.45</v>
      </c>
      <c r="J31" s="207">
        <v>0.28000000000000003</v>
      </c>
      <c r="K31" s="208">
        <f t="shared" si="0"/>
        <v>5</v>
      </c>
      <c r="L31" s="207">
        <v>0.17</v>
      </c>
      <c r="M31" s="207">
        <v>0.25</v>
      </c>
      <c r="N31" s="209">
        <v>0.17</v>
      </c>
      <c r="O31" s="210">
        <v>8</v>
      </c>
      <c r="P31" s="210">
        <v>268</v>
      </c>
      <c r="Q31" s="210">
        <v>36</v>
      </c>
      <c r="R31" s="209">
        <v>0.28000000000000003</v>
      </c>
      <c r="S31" s="210">
        <v>23</v>
      </c>
      <c r="T31" s="207">
        <v>52.6</v>
      </c>
      <c r="U31" s="207">
        <v>3</v>
      </c>
      <c r="V31" s="207">
        <v>26.2</v>
      </c>
      <c r="W31" s="203">
        <v>34</v>
      </c>
      <c r="X31" s="203">
        <v>45</v>
      </c>
      <c r="Y31" s="203">
        <v>6</v>
      </c>
    </row>
    <row r="32" spans="1:25" ht="15.75" x14ac:dyDescent="0.25">
      <c r="A32" s="202">
        <v>30</v>
      </c>
      <c r="B32" s="205" t="s">
        <v>45</v>
      </c>
      <c r="C32" s="206">
        <v>5</v>
      </c>
      <c r="D32" s="207">
        <v>75</v>
      </c>
      <c r="E32" s="207">
        <v>77.27</v>
      </c>
      <c r="F32" s="207">
        <v>49.090899999999998</v>
      </c>
      <c r="G32" s="207">
        <v>5.8</v>
      </c>
      <c r="H32" s="207">
        <v>3.84</v>
      </c>
      <c r="I32" s="207">
        <v>1</v>
      </c>
      <c r="J32" s="207">
        <v>0.11</v>
      </c>
      <c r="K32" s="208">
        <f t="shared" si="0"/>
        <v>5</v>
      </c>
      <c r="L32" s="207">
        <v>0.43</v>
      </c>
      <c r="M32" s="207">
        <v>0.47</v>
      </c>
      <c r="N32" s="209">
        <v>1.21</v>
      </c>
      <c r="O32" s="210">
        <v>79</v>
      </c>
      <c r="P32" s="210">
        <v>250</v>
      </c>
      <c r="Q32" s="210">
        <v>56</v>
      </c>
      <c r="R32" s="209">
        <v>0.1</v>
      </c>
      <c r="S32" s="210">
        <v>30</v>
      </c>
      <c r="T32" s="207">
        <v>72</v>
      </c>
      <c r="U32" s="207">
        <v>0.1</v>
      </c>
      <c r="V32" s="207">
        <v>0.5</v>
      </c>
      <c r="W32" s="203">
        <v>0</v>
      </c>
      <c r="X32" s="203">
        <v>0</v>
      </c>
      <c r="Y32" s="203">
        <v>0</v>
      </c>
    </row>
    <row r="33" spans="1:25" ht="15.75" x14ac:dyDescent="0.25">
      <c r="A33" s="202">
        <v>31</v>
      </c>
      <c r="B33" s="205" t="s">
        <v>46</v>
      </c>
      <c r="C33" s="206">
        <v>12.6</v>
      </c>
      <c r="D33" s="207">
        <v>91</v>
      </c>
      <c r="E33" s="207">
        <v>99.09</v>
      </c>
      <c r="F33" s="207">
        <v>68.180000000000007</v>
      </c>
      <c r="G33" s="207">
        <v>29.7</v>
      </c>
      <c r="H33" s="207">
        <v>0.71</v>
      </c>
      <c r="I33" s="207">
        <v>0.15</v>
      </c>
      <c r="J33" s="207">
        <v>0.71</v>
      </c>
      <c r="K33" s="208">
        <f t="shared" si="0"/>
        <v>12.6</v>
      </c>
      <c r="L33" s="207">
        <v>0.18</v>
      </c>
      <c r="M33" s="207">
        <v>0.33</v>
      </c>
      <c r="N33" s="209">
        <v>0.18</v>
      </c>
      <c r="O33" s="210">
        <v>58</v>
      </c>
      <c r="P33" s="210">
        <v>259</v>
      </c>
      <c r="Q33" s="210">
        <v>25</v>
      </c>
      <c r="R33" s="209">
        <v>0.42</v>
      </c>
      <c r="S33" s="210">
        <v>35</v>
      </c>
      <c r="T33" s="207">
        <v>88</v>
      </c>
      <c r="U33" s="207">
        <v>10.3</v>
      </c>
      <c r="V33" s="207">
        <v>9.9</v>
      </c>
      <c r="W33" s="203">
        <v>21</v>
      </c>
      <c r="X33" s="203">
        <v>44</v>
      </c>
      <c r="Y33" s="203">
        <v>4</v>
      </c>
    </row>
    <row r="34" spans="1:25" ht="15.75" x14ac:dyDescent="0.25">
      <c r="A34" s="202">
        <v>32</v>
      </c>
      <c r="B34" s="205" t="s">
        <v>47</v>
      </c>
      <c r="C34" s="206">
        <v>11</v>
      </c>
      <c r="D34" s="207">
        <v>90</v>
      </c>
      <c r="E34" s="207">
        <v>92</v>
      </c>
      <c r="F34" s="207">
        <v>62</v>
      </c>
      <c r="G34" s="207">
        <v>21</v>
      </c>
      <c r="H34" s="207">
        <v>0.64</v>
      </c>
      <c r="I34" s="207">
        <v>0.36</v>
      </c>
      <c r="J34" s="207">
        <v>0.82</v>
      </c>
      <c r="K34" s="208">
        <f t="shared" si="0"/>
        <v>11</v>
      </c>
      <c r="L34" s="207">
        <v>0.36</v>
      </c>
      <c r="M34" s="207">
        <v>0.23</v>
      </c>
      <c r="N34" s="209">
        <v>0.1</v>
      </c>
      <c r="O34" s="210">
        <v>52</v>
      </c>
      <c r="P34" s="210">
        <v>471</v>
      </c>
      <c r="Q34" s="210">
        <v>26</v>
      </c>
      <c r="R34" s="209">
        <v>0.3</v>
      </c>
      <c r="S34" s="210">
        <v>72</v>
      </c>
      <c r="T34" s="207">
        <v>83</v>
      </c>
      <c r="U34" s="207">
        <v>2.4</v>
      </c>
      <c r="V34" s="207">
        <v>7.9</v>
      </c>
      <c r="W34" s="203">
        <v>12</v>
      </c>
      <c r="X34" s="203">
        <v>40</v>
      </c>
      <c r="Y34" s="203">
        <v>36</v>
      </c>
    </row>
    <row r="35" spans="1:25" ht="15.75" x14ac:dyDescent="0.25">
      <c r="A35" s="202">
        <v>33</v>
      </c>
      <c r="B35" s="205" t="s">
        <v>48</v>
      </c>
      <c r="C35" s="206">
        <v>8</v>
      </c>
      <c r="D35" s="207">
        <v>92</v>
      </c>
      <c r="E35" s="207">
        <v>109.5445</v>
      </c>
      <c r="F35" s="207">
        <v>76.818180999999996</v>
      </c>
      <c r="G35" s="207">
        <v>23.9</v>
      </c>
      <c r="H35" s="207">
        <v>1.21</v>
      </c>
      <c r="I35" s="207">
        <v>0.16</v>
      </c>
      <c r="J35" s="207">
        <v>0.75</v>
      </c>
      <c r="K35" s="208">
        <f t="shared" si="0"/>
        <v>8</v>
      </c>
      <c r="L35" s="207">
        <v>0.35</v>
      </c>
      <c r="M35" s="207">
        <v>0.26</v>
      </c>
      <c r="N35" s="209">
        <v>0.17</v>
      </c>
      <c r="O35" s="210">
        <v>54</v>
      </c>
      <c r="P35" s="210">
        <v>151</v>
      </c>
      <c r="Q35" s="210">
        <v>10</v>
      </c>
      <c r="R35" s="209">
        <v>0.25</v>
      </c>
      <c r="S35" s="210">
        <v>55</v>
      </c>
      <c r="T35" s="207">
        <v>96</v>
      </c>
      <c r="U35" s="207">
        <v>23.1</v>
      </c>
      <c r="V35" s="207">
        <v>20.8</v>
      </c>
      <c r="W35" s="203">
        <v>39</v>
      </c>
      <c r="X35" s="203">
        <v>47</v>
      </c>
      <c r="Y35" s="203">
        <v>100</v>
      </c>
    </row>
    <row r="36" spans="1:25" ht="15.75" x14ac:dyDescent="0.25">
      <c r="A36" s="202">
        <v>34</v>
      </c>
      <c r="B36" s="205" t="s">
        <v>49</v>
      </c>
      <c r="C36" s="206">
        <v>7</v>
      </c>
      <c r="D36" s="207">
        <v>91</v>
      </c>
      <c r="E36" s="207">
        <v>77</v>
      </c>
      <c r="F36" s="207">
        <v>50</v>
      </c>
      <c r="G36" s="207">
        <v>44</v>
      </c>
      <c r="H36" s="207">
        <v>1.77</v>
      </c>
      <c r="I36" s="207">
        <v>0.2</v>
      </c>
      <c r="J36" s="207">
        <v>1.1599999999999999</v>
      </c>
      <c r="K36" s="208">
        <f t="shared" si="0"/>
        <v>7</v>
      </c>
      <c r="L36" s="207">
        <v>0.66</v>
      </c>
      <c r="M36" s="207">
        <v>0.42</v>
      </c>
      <c r="N36" s="209">
        <v>0.82</v>
      </c>
      <c r="O36" s="210">
        <v>13</v>
      </c>
      <c r="P36" s="210">
        <v>110</v>
      </c>
      <c r="Q36" s="210">
        <v>26</v>
      </c>
      <c r="R36" s="209">
        <v>0.32</v>
      </c>
      <c r="S36" s="210">
        <v>62</v>
      </c>
      <c r="T36" s="207">
        <v>77.180000000000007</v>
      </c>
      <c r="U36" s="207">
        <v>1.3</v>
      </c>
      <c r="V36" s="207">
        <v>14.1</v>
      </c>
      <c r="W36" s="203">
        <v>17</v>
      </c>
      <c r="X36" s="203">
        <v>25</v>
      </c>
      <c r="Y36" s="203">
        <v>23</v>
      </c>
    </row>
    <row r="37" spans="1:25" ht="15.75" x14ac:dyDescent="0.25">
      <c r="A37" s="202">
        <v>35</v>
      </c>
      <c r="B37" s="205" t="s">
        <v>50</v>
      </c>
      <c r="C37" s="206">
        <v>13.75</v>
      </c>
      <c r="D37" s="207">
        <v>99.2</v>
      </c>
      <c r="E37" s="207">
        <v>215.90899999999999</v>
      </c>
      <c r="F37" s="207">
        <v>159.54</v>
      </c>
      <c r="G37" s="207"/>
      <c r="H37" s="207"/>
      <c r="I37" s="207"/>
      <c r="J37" s="207"/>
      <c r="K37" s="208">
        <f t="shared" si="0"/>
        <v>13.75</v>
      </c>
      <c r="L37" s="207"/>
      <c r="M37" s="207"/>
      <c r="N37" s="209"/>
      <c r="O37" s="210"/>
      <c r="P37" s="210"/>
      <c r="Q37" s="210"/>
      <c r="R37" s="209"/>
      <c r="S37" s="210"/>
      <c r="T37" s="207">
        <v>177</v>
      </c>
      <c r="U37" s="207">
        <v>99.5</v>
      </c>
      <c r="V37" s="207"/>
      <c r="W37" s="203"/>
      <c r="X37" s="203"/>
      <c r="Y37" s="203"/>
    </row>
    <row r="38" spans="1:25" ht="15.75" x14ac:dyDescent="0.25">
      <c r="A38" s="202">
        <v>36</v>
      </c>
      <c r="B38" s="205" t="s">
        <v>51</v>
      </c>
      <c r="C38" s="206">
        <v>12</v>
      </c>
      <c r="D38" s="207">
        <v>93</v>
      </c>
      <c r="E38" s="207">
        <v>70</v>
      </c>
      <c r="F38" s="207">
        <v>47</v>
      </c>
      <c r="G38" s="207">
        <v>90</v>
      </c>
      <c r="H38" s="207">
        <v>0.31</v>
      </c>
      <c r="I38" s="207">
        <v>0.28000000000000003</v>
      </c>
      <c r="J38" s="207">
        <v>0.72</v>
      </c>
      <c r="K38" s="208">
        <f t="shared" si="0"/>
        <v>12</v>
      </c>
      <c r="L38" s="207">
        <v>0.22</v>
      </c>
      <c r="M38" s="207">
        <v>1.61</v>
      </c>
      <c r="N38" s="209">
        <v>0.05</v>
      </c>
      <c r="O38" s="210">
        <v>7</v>
      </c>
      <c r="P38" s="210">
        <v>81</v>
      </c>
      <c r="Q38" s="210">
        <v>14</v>
      </c>
      <c r="R38" s="209">
        <v>0.9</v>
      </c>
      <c r="S38" s="210">
        <v>74</v>
      </c>
      <c r="T38" s="207">
        <v>70</v>
      </c>
      <c r="U38" s="207">
        <v>3.2</v>
      </c>
      <c r="V38" s="207">
        <v>1.5</v>
      </c>
      <c r="W38" s="203">
        <v>16</v>
      </c>
      <c r="X38" s="203">
        <v>44</v>
      </c>
      <c r="Y38" s="203">
        <v>23</v>
      </c>
    </row>
    <row r="39" spans="1:25" ht="15.75" x14ac:dyDescent="0.25">
      <c r="A39" s="202">
        <v>37</v>
      </c>
      <c r="B39" s="205" t="s">
        <v>52</v>
      </c>
      <c r="C39" s="206">
        <v>6</v>
      </c>
      <c r="D39" s="207">
        <v>90</v>
      </c>
      <c r="E39" s="207">
        <v>91</v>
      </c>
      <c r="F39" s="207">
        <v>61.4</v>
      </c>
      <c r="G39" s="207">
        <v>11.1</v>
      </c>
      <c r="H39" s="207">
        <v>0.42</v>
      </c>
      <c r="I39" s="207">
        <v>0.02</v>
      </c>
      <c r="J39" s="207">
        <v>0.39</v>
      </c>
      <c r="K39" s="208">
        <f t="shared" si="0"/>
        <v>6</v>
      </c>
      <c r="L39" s="207">
        <v>0.1</v>
      </c>
      <c r="M39" s="207">
        <v>0.1</v>
      </c>
      <c r="N39" s="209">
        <v>0.06</v>
      </c>
      <c r="O39" s="210">
        <v>15</v>
      </c>
      <c r="P39" s="210">
        <v>75</v>
      </c>
      <c r="Q39" s="210">
        <v>16</v>
      </c>
      <c r="R39" s="209">
        <v>0.11</v>
      </c>
      <c r="S39" s="210">
        <v>3</v>
      </c>
      <c r="T39" s="207">
        <v>82.9</v>
      </c>
      <c r="U39" s="207">
        <v>5.5</v>
      </c>
      <c r="V39" s="207">
        <v>6.7</v>
      </c>
      <c r="W39" s="203">
        <v>7</v>
      </c>
      <c r="X39" s="203">
        <v>21</v>
      </c>
      <c r="Y39" s="203">
        <v>9</v>
      </c>
    </row>
    <row r="40" spans="1:25" ht="15.75" x14ac:dyDescent="0.25">
      <c r="A40" s="202">
        <v>38</v>
      </c>
      <c r="B40" s="205" t="s">
        <v>167</v>
      </c>
      <c r="C40" s="206">
        <v>7</v>
      </c>
      <c r="D40" s="207">
        <v>91</v>
      </c>
      <c r="E40" s="207">
        <v>71</v>
      </c>
      <c r="F40" s="207">
        <v>44</v>
      </c>
      <c r="G40" s="207">
        <v>18.3</v>
      </c>
      <c r="H40" s="207">
        <v>1.2</v>
      </c>
      <c r="I40" s="207">
        <v>0.21</v>
      </c>
      <c r="J40" s="207">
        <v>0.59</v>
      </c>
      <c r="K40" s="208">
        <f t="shared" si="0"/>
        <v>7</v>
      </c>
      <c r="L40" s="207">
        <v>0.25</v>
      </c>
      <c r="M40" s="207">
        <v>0.32</v>
      </c>
      <c r="N40" s="209"/>
      <c r="O40" s="210">
        <v>10</v>
      </c>
      <c r="P40" s="210">
        <v>150</v>
      </c>
      <c r="Q40" s="210">
        <v>44</v>
      </c>
      <c r="R40" s="209">
        <v>0.25</v>
      </c>
      <c r="S40" s="210">
        <v>61</v>
      </c>
      <c r="T40" s="207">
        <v>68</v>
      </c>
      <c r="U40" s="207">
        <v>2.5</v>
      </c>
      <c r="V40" s="207"/>
      <c r="W40" s="203"/>
      <c r="X40" s="203">
        <v>50</v>
      </c>
      <c r="Y40" s="203">
        <v>34</v>
      </c>
    </row>
    <row r="41" spans="1:25" ht="15.75" x14ac:dyDescent="0.25">
      <c r="A41" s="202">
        <v>39</v>
      </c>
      <c r="B41" s="205"/>
      <c r="C41" s="206"/>
      <c r="D41" s="207"/>
      <c r="E41" s="207"/>
      <c r="F41" s="207"/>
      <c r="G41" s="207"/>
      <c r="H41" s="207"/>
      <c r="I41" s="207"/>
      <c r="J41" s="207"/>
      <c r="K41" s="208">
        <f t="shared" si="0"/>
        <v>0</v>
      </c>
      <c r="L41" s="207"/>
      <c r="M41" s="207"/>
      <c r="N41" s="209"/>
      <c r="O41" s="209"/>
      <c r="P41" s="209"/>
      <c r="Q41" s="209"/>
      <c r="R41" s="209"/>
      <c r="S41" s="209"/>
      <c r="T41" s="207"/>
      <c r="U41" s="207"/>
      <c r="V41" s="207"/>
      <c r="W41" s="203"/>
      <c r="X41" s="203"/>
      <c r="Y41" s="203"/>
    </row>
    <row r="42" spans="1:25" ht="15.75" x14ac:dyDescent="0.25">
      <c r="A42" s="212">
        <v>40</v>
      </c>
      <c r="B42" s="205" t="s">
        <v>53</v>
      </c>
      <c r="C42" s="206">
        <v>7</v>
      </c>
      <c r="D42" s="207">
        <v>94</v>
      </c>
      <c r="E42" s="207">
        <v>92.27</v>
      </c>
      <c r="F42" s="207">
        <v>62.27</v>
      </c>
      <c r="G42" s="207">
        <v>34.4</v>
      </c>
      <c r="H42" s="207">
        <v>0.38</v>
      </c>
      <c r="I42" s="207">
        <v>0.16</v>
      </c>
      <c r="J42" s="207">
        <v>0.74</v>
      </c>
      <c r="K42" s="208">
        <f t="shared" si="0"/>
        <v>7</v>
      </c>
      <c r="L42" s="207">
        <v>0.19</v>
      </c>
      <c r="M42" s="207">
        <v>0.18</v>
      </c>
      <c r="N42" s="209"/>
      <c r="O42" s="210"/>
      <c r="P42" s="210"/>
      <c r="Q42" s="210"/>
      <c r="R42" s="209"/>
      <c r="S42" s="210"/>
      <c r="T42" s="207">
        <v>83</v>
      </c>
      <c r="U42" s="207">
        <v>9.5</v>
      </c>
      <c r="V42" s="207">
        <v>12.7</v>
      </c>
      <c r="W42" s="203">
        <v>22</v>
      </c>
      <c r="X42" s="203">
        <v>44</v>
      </c>
      <c r="Y42" s="203">
        <v>4</v>
      </c>
    </row>
    <row r="43" spans="1:25" ht="15.75" x14ac:dyDescent="0.25">
      <c r="A43" s="202">
        <v>41</v>
      </c>
      <c r="B43" s="205" t="s">
        <v>54</v>
      </c>
      <c r="C43" s="206">
        <v>5</v>
      </c>
      <c r="D43" s="207">
        <v>90</v>
      </c>
      <c r="E43" s="207">
        <v>96</v>
      </c>
      <c r="F43" s="207">
        <v>64</v>
      </c>
      <c r="G43" s="207">
        <v>25.38</v>
      </c>
      <c r="H43" s="207">
        <v>0.5</v>
      </c>
      <c r="I43" s="207">
        <v>0.15</v>
      </c>
      <c r="J43" s="207">
        <v>0.39</v>
      </c>
      <c r="K43" s="208">
        <f t="shared" si="0"/>
        <v>5</v>
      </c>
      <c r="L43" s="207"/>
      <c r="M43" s="207"/>
      <c r="N43" s="209"/>
      <c r="O43" s="210"/>
      <c r="P43" s="210"/>
      <c r="Q43" s="210"/>
      <c r="R43" s="209"/>
      <c r="S43" s="210"/>
      <c r="T43" s="207">
        <v>88.33</v>
      </c>
      <c r="U43" s="207">
        <v>1.33</v>
      </c>
      <c r="V43" s="207">
        <v>3.67</v>
      </c>
      <c r="W43" s="203">
        <v>8</v>
      </c>
      <c r="X43" s="203">
        <v>20</v>
      </c>
      <c r="Y43" s="203">
        <v>0</v>
      </c>
    </row>
    <row r="44" spans="1:25" ht="15.75" x14ac:dyDescent="0.25">
      <c r="A44" s="202">
        <v>42</v>
      </c>
      <c r="B44" s="205" t="s">
        <v>55</v>
      </c>
      <c r="C44" s="206">
        <v>8.5</v>
      </c>
      <c r="D44" s="207">
        <v>92</v>
      </c>
      <c r="E44" s="207">
        <v>84</v>
      </c>
      <c r="F44" s="207">
        <v>56</v>
      </c>
      <c r="G44" s="207">
        <v>48</v>
      </c>
      <c r="H44" s="207">
        <v>1.23</v>
      </c>
      <c r="I44" s="207">
        <v>0.18</v>
      </c>
      <c r="J44" s="207">
        <v>0.6</v>
      </c>
      <c r="K44" s="208">
        <f t="shared" si="0"/>
        <v>8.5</v>
      </c>
      <c r="L44" s="207">
        <v>0.16</v>
      </c>
      <c r="M44" s="207">
        <v>0.33</v>
      </c>
      <c r="N44" s="209">
        <v>0.12</v>
      </c>
      <c r="O44" s="210">
        <v>17</v>
      </c>
      <c r="P44" s="210">
        <v>154</v>
      </c>
      <c r="Q44" s="210">
        <v>29</v>
      </c>
      <c r="R44" s="209">
        <v>0.12</v>
      </c>
      <c r="S44" s="210">
        <v>22</v>
      </c>
      <c r="T44" s="207">
        <v>78</v>
      </c>
      <c r="U44" s="207">
        <v>1.4</v>
      </c>
      <c r="V44" s="207">
        <v>10.8</v>
      </c>
      <c r="W44" s="203">
        <v>15</v>
      </c>
      <c r="X44" s="203">
        <v>27</v>
      </c>
      <c r="Y44" s="203">
        <v>23</v>
      </c>
    </row>
    <row r="45" spans="1:25" ht="15.75" x14ac:dyDescent="0.25">
      <c r="A45" s="202">
        <v>43</v>
      </c>
      <c r="B45" s="205" t="s">
        <v>56</v>
      </c>
      <c r="C45" s="206">
        <v>3</v>
      </c>
      <c r="D45" s="207">
        <v>91</v>
      </c>
      <c r="E45" s="207">
        <v>36.36</v>
      </c>
      <c r="F45" s="207">
        <v>4.55</v>
      </c>
      <c r="G45" s="207">
        <v>7.8</v>
      </c>
      <c r="H45" s="207">
        <v>0.95</v>
      </c>
      <c r="I45" s="207">
        <v>0.26</v>
      </c>
      <c r="J45" s="207">
        <v>7.0000000000000007E-2</v>
      </c>
      <c r="K45" s="208">
        <f t="shared" si="0"/>
        <v>3</v>
      </c>
      <c r="L45" s="207">
        <v>0.17</v>
      </c>
      <c r="M45" s="207">
        <v>0.1</v>
      </c>
      <c r="N45" s="209">
        <v>0.08</v>
      </c>
      <c r="O45" s="210"/>
      <c r="P45" s="210"/>
      <c r="Q45" s="210"/>
      <c r="R45" s="209"/>
      <c r="S45" s="210"/>
      <c r="T45" s="207">
        <v>55</v>
      </c>
      <c r="U45" s="207">
        <v>3.4</v>
      </c>
      <c r="V45" s="207">
        <v>33.200000000000003</v>
      </c>
      <c r="W45" s="203">
        <v>65</v>
      </c>
      <c r="X45" s="203">
        <v>74</v>
      </c>
      <c r="Y45" s="203">
        <v>98</v>
      </c>
    </row>
    <row r="46" spans="1:25" ht="15.75" x14ac:dyDescent="0.25">
      <c r="A46" s="202">
        <v>44</v>
      </c>
      <c r="B46" s="205" t="s">
        <v>57</v>
      </c>
      <c r="C46" s="206">
        <v>6.5</v>
      </c>
      <c r="D46" s="207">
        <v>91</v>
      </c>
      <c r="E46" s="207">
        <v>74.090909089999997</v>
      </c>
      <c r="F46" s="207">
        <v>46.818181000000003</v>
      </c>
      <c r="G46" s="207">
        <v>14.1</v>
      </c>
      <c r="H46" s="207">
        <v>1.92</v>
      </c>
      <c r="I46" s="207">
        <v>0.08</v>
      </c>
      <c r="J46" s="207">
        <v>1.7</v>
      </c>
      <c r="K46" s="208">
        <f t="shared" si="0"/>
        <v>6.5</v>
      </c>
      <c r="L46" s="207">
        <v>1.04</v>
      </c>
      <c r="M46" s="207">
        <v>0.2</v>
      </c>
      <c r="N46" s="209">
        <v>0.05</v>
      </c>
      <c r="O46" s="210">
        <v>3</v>
      </c>
      <c r="P46" s="210">
        <v>210</v>
      </c>
      <c r="Q46" s="210">
        <v>415</v>
      </c>
      <c r="R46" s="209">
        <v>0.44</v>
      </c>
      <c r="S46" s="210">
        <v>32</v>
      </c>
      <c r="T46" s="207">
        <v>70</v>
      </c>
      <c r="U46" s="207">
        <v>15.1</v>
      </c>
      <c r="V46" s="207">
        <v>12.8</v>
      </c>
      <c r="W46" s="203">
        <v>18</v>
      </c>
      <c r="X46" s="203">
        <v>23</v>
      </c>
      <c r="Y46" s="203">
        <v>0</v>
      </c>
    </row>
    <row r="47" spans="1:25" ht="15.75" x14ac:dyDescent="0.25">
      <c r="A47" s="202">
        <v>45</v>
      </c>
      <c r="B47" s="205" t="s">
        <v>58</v>
      </c>
      <c r="C47" s="206">
        <v>2</v>
      </c>
      <c r="D47" s="207">
        <v>90</v>
      </c>
      <c r="E47" s="207">
        <v>4</v>
      </c>
      <c r="F47" s="207">
        <v>2</v>
      </c>
      <c r="G47" s="207">
        <v>3.3</v>
      </c>
      <c r="H47" s="207">
        <v>0.56999999999999995</v>
      </c>
      <c r="I47" s="207">
        <v>0.1</v>
      </c>
      <c r="J47" s="207">
        <v>0.08</v>
      </c>
      <c r="K47" s="208">
        <f t="shared" si="0"/>
        <v>2</v>
      </c>
      <c r="L47" s="207">
        <v>0.83</v>
      </c>
      <c r="M47" s="207">
        <v>0.09</v>
      </c>
      <c r="N47" s="210"/>
      <c r="O47" s="210"/>
      <c r="P47" s="210"/>
      <c r="Q47" s="210">
        <v>334</v>
      </c>
      <c r="R47" s="210"/>
      <c r="S47" s="210"/>
      <c r="T47" s="207">
        <v>12</v>
      </c>
      <c r="U47" s="207">
        <v>0.08</v>
      </c>
      <c r="V47" s="207">
        <v>42.9</v>
      </c>
      <c r="W47" s="203">
        <v>70</v>
      </c>
      <c r="X47" s="203">
        <v>81</v>
      </c>
      <c r="Y47" s="203">
        <v>90</v>
      </c>
    </row>
    <row r="48" spans="1:25" ht="15.75" x14ac:dyDescent="0.25">
      <c r="A48" s="202">
        <v>46</v>
      </c>
      <c r="B48" s="205" t="s">
        <v>59</v>
      </c>
      <c r="C48" s="206">
        <v>2.1</v>
      </c>
      <c r="D48" s="207">
        <v>91.2</v>
      </c>
      <c r="E48" s="207">
        <v>25</v>
      </c>
      <c r="F48" s="207">
        <v>0</v>
      </c>
      <c r="G48" s="207">
        <v>6.7</v>
      </c>
      <c r="H48" s="207">
        <v>0.34</v>
      </c>
      <c r="I48" s="207">
        <v>0.09</v>
      </c>
      <c r="J48" s="207">
        <v>0.08</v>
      </c>
      <c r="K48" s="208">
        <f t="shared" si="0"/>
        <v>2.1</v>
      </c>
      <c r="L48" s="207"/>
      <c r="M48" s="207"/>
      <c r="N48" s="210"/>
      <c r="O48" s="210"/>
      <c r="P48" s="210"/>
      <c r="Q48" s="210"/>
      <c r="R48" s="210"/>
      <c r="S48" s="210"/>
      <c r="T48" s="207">
        <v>33</v>
      </c>
      <c r="U48" s="207">
        <v>5.6</v>
      </c>
      <c r="V48" s="207">
        <v>33</v>
      </c>
      <c r="W48" s="203">
        <v>48</v>
      </c>
      <c r="X48" s="203">
        <v>60</v>
      </c>
      <c r="Y48" s="203">
        <v>0</v>
      </c>
    </row>
    <row r="49" spans="1:25" ht="15.75" x14ac:dyDescent="0.25">
      <c r="A49" s="202">
        <v>47</v>
      </c>
      <c r="B49" s="205" t="s">
        <v>60</v>
      </c>
      <c r="C49" s="206">
        <v>13.85</v>
      </c>
      <c r="D49" s="207">
        <v>91</v>
      </c>
      <c r="E49" s="207">
        <v>84.6</v>
      </c>
      <c r="F49" s="207">
        <v>55.5</v>
      </c>
      <c r="G49" s="207">
        <v>12.1</v>
      </c>
      <c r="H49" s="207">
        <v>1.29</v>
      </c>
      <c r="I49" s="207">
        <v>0.53</v>
      </c>
      <c r="J49" s="207">
        <v>0.18</v>
      </c>
      <c r="K49" s="208">
        <f t="shared" si="0"/>
        <v>13.85</v>
      </c>
      <c r="L49" s="207">
        <v>0.22</v>
      </c>
      <c r="M49" s="207">
        <v>0.11</v>
      </c>
      <c r="N49" s="209">
        <v>0.12</v>
      </c>
      <c r="O49" s="210">
        <v>17.8</v>
      </c>
      <c r="P49" s="210">
        <v>409</v>
      </c>
      <c r="Q49" s="210">
        <v>10</v>
      </c>
      <c r="R49" s="209">
        <v>0.14000000000000001</v>
      </c>
      <c r="S49" s="210">
        <v>48</v>
      </c>
      <c r="T49" s="207">
        <v>64</v>
      </c>
      <c r="U49" s="207">
        <v>2.1</v>
      </c>
      <c r="V49" s="207">
        <v>38</v>
      </c>
      <c r="W49" s="203">
        <v>46</v>
      </c>
      <c r="X49" s="203">
        <v>94</v>
      </c>
      <c r="Y49" s="203">
        <v>28</v>
      </c>
    </row>
    <row r="50" spans="1:25" ht="15.75" x14ac:dyDescent="0.25">
      <c r="A50" s="202">
        <v>48</v>
      </c>
      <c r="B50" s="205" t="s">
        <v>61</v>
      </c>
      <c r="C50" s="206">
        <v>8.5</v>
      </c>
      <c r="D50" s="207">
        <v>90</v>
      </c>
      <c r="E50" s="207">
        <v>87</v>
      </c>
      <c r="F50" s="207">
        <v>59</v>
      </c>
      <c r="G50" s="207">
        <v>48.9</v>
      </c>
      <c r="H50" s="207">
        <v>2.52</v>
      </c>
      <c r="I50" s="207">
        <v>0.15</v>
      </c>
      <c r="J50" s="207">
        <v>0.81</v>
      </c>
      <c r="K50" s="208">
        <f t="shared" si="0"/>
        <v>8.5</v>
      </c>
      <c r="L50" s="207">
        <v>0.34</v>
      </c>
      <c r="M50" s="207">
        <v>0.56999999999999995</v>
      </c>
      <c r="N50" s="209">
        <v>0.1</v>
      </c>
      <c r="O50" s="210">
        <v>19</v>
      </c>
      <c r="P50" s="210">
        <v>244</v>
      </c>
      <c r="Q50" s="210">
        <v>43</v>
      </c>
      <c r="R50" s="209">
        <v>0.25</v>
      </c>
      <c r="S50" s="210">
        <v>68</v>
      </c>
      <c r="T50" s="207">
        <v>84</v>
      </c>
      <c r="U50" s="207">
        <v>1.5</v>
      </c>
      <c r="V50" s="207">
        <v>7</v>
      </c>
      <c r="W50" s="203">
        <v>10</v>
      </c>
      <c r="X50" s="203">
        <v>15</v>
      </c>
      <c r="Y50" s="203">
        <v>23</v>
      </c>
    </row>
    <row r="51" spans="1:25" ht="15.75" x14ac:dyDescent="0.25">
      <c r="A51" s="202">
        <v>49</v>
      </c>
      <c r="B51" s="205" t="s">
        <v>62</v>
      </c>
      <c r="C51" s="206">
        <v>8</v>
      </c>
      <c r="D51" s="207">
        <v>90</v>
      </c>
      <c r="E51" s="207">
        <v>97.727271999999999</v>
      </c>
      <c r="F51" s="207">
        <v>67.272727000000003</v>
      </c>
      <c r="G51" s="207">
        <v>55.1</v>
      </c>
      <c r="H51" s="207">
        <v>2.2999999999999998</v>
      </c>
      <c r="I51" s="207">
        <v>0.28999999999999998</v>
      </c>
      <c r="J51" s="207">
        <v>0.7</v>
      </c>
      <c r="K51" s="208">
        <f t="shared" si="0"/>
        <v>8</v>
      </c>
      <c r="L51" s="207">
        <v>0.32</v>
      </c>
      <c r="M51" s="207">
        <v>0.48</v>
      </c>
      <c r="N51" s="209">
        <v>7.0000000000000007E-2</v>
      </c>
      <c r="O51" s="210">
        <v>22</v>
      </c>
      <c r="P51" s="210">
        <v>148</v>
      </c>
      <c r="Q51" s="210">
        <v>41</v>
      </c>
      <c r="R51" s="209">
        <v>0.11</v>
      </c>
      <c r="S51" s="210">
        <v>61</v>
      </c>
      <c r="T51" s="207">
        <v>87</v>
      </c>
      <c r="U51" s="207">
        <v>1</v>
      </c>
      <c r="V51" s="207">
        <v>3.7</v>
      </c>
      <c r="W51" s="203">
        <v>6</v>
      </c>
      <c r="X51" s="203">
        <v>9</v>
      </c>
      <c r="Y51" s="203">
        <v>23</v>
      </c>
    </row>
    <row r="52" spans="1:25" ht="15.75" x14ac:dyDescent="0.25">
      <c r="A52" s="202">
        <v>50</v>
      </c>
      <c r="B52" s="205" t="s">
        <v>63</v>
      </c>
      <c r="C52" s="206">
        <v>8.5</v>
      </c>
      <c r="D52" s="207">
        <v>90</v>
      </c>
      <c r="E52" s="207">
        <v>80</v>
      </c>
      <c r="F52" s="207">
        <v>51.818181000000003</v>
      </c>
      <c r="G52" s="207">
        <v>44.6</v>
      </c>
      <c r="H52" s="207">
        <v>1.99</v>
      </c>
      <c r="I52" s="207">
        <v>0.49</v>
      </c>
      <c r="J52" s="207">
        <v>1.26</v>
      </c>
      <c r="K52" s="208">
        <f t="shared" si="0"/>
        <v>8.5</v>
      </c>
      <c r="L52" s="207">
        <v>0.7</v>
      </c>
      <c r="M52" s="207">
        <v>0.65</v>
      </c>
      <c r="N52" s="209">
        <v>0.33</v>
      </c>
      <c r="O52" s="210">
        <v>34</v>
      </c>
      <c r="P52" s="210">
        <v>161</v>
      </c>
      <c r="Q52" s="210">
        <v>46</v>
      </c>
      <c r="R52" s="209">
        <v>0.18</v>
      </c>
      <c r="S52" s="210">
        <v>104</v>
      </c>
      <c r="T52" s="207">
        <v>74</v>
      </c>
      <c r="U52" s="207">
        <v>3.1</v>
      </c>
      <c r="V52" s="207">
        <v>12.2</v>
      </c>
      <c r="W52" s="203">
        <v>24</v>
      </c>
      <c r="X52" s="203">
        <v>36</v>
      </c>
      <c r="Y52" s="203">
        <v>23</v>
      </c>
    </row>
    <row r="53" spans="1:25" ht="15.75" x14ac:dyDescent="0.25">
      <c r="A53" s="202">
        <v>51</v>
      </c>
      <c r="B53" s="205" t="s">
        <v>64</v>
      </c>
      <c r="C53" s="206">
        <v>8.5</v>
      </c>
      <c r="D53" s="207">
        <v>90</v>
      </c>
      <c r="E53" s="207">
        <v>58</v>
      </c>
      <c r="F53" s="207">
        <v>35.700000000000003</v>
      </c>
      <c r="G53" s="207">
        <v>33.54</v>
      </c>
      <c r="H53" s="207">
        <v>1.1299999999999999</v>
      </c>
      <c r="I53" s="207">
        <v>0.47</v>
      </c>
      <c r="J53" s="207">
        <v>1.0900000000000001</v>
      </c>
      <c r="K53" s="208">
        <f t="shared" si="0"/>
        <v>8.5</v>
      </c>
      <c r="L53" s="207">
        <v>0.32</v>
      </c>
      <c r="M53" s="207">
        <v>0.02</v>
      </c>
      <c r="N53" s="209"/>
      <c r="O53" s="209"/>
      <c r="P53" s="209"/>
      <c r="Q53" s="209"/>
      <c r="R53" s="209"/>
      <c r="S53" s="209"/>
      <c r="T53" s="207">
        <v>60.37</v>
      </c>
      <c r="U53" s="207">
        <v>0.75</v>
      </c>
      <c r="V53" s="207">
        <v>21.43</v>
      </c>
      <c r="W53" s="203">
        <v>63</v>
      </c>
      <c r="X53" s="203">
        <v>73</v>
      </c>
      <c r="Y53" s="203">
        <v>90</v>
      </c>
    </row>
    <row r="54" spans="1:25" ht="15.75" x14ac:dyDescent="0.25">
      <c r="A54" s="202">
        <v>52</v>
      </c>
      <c r="B54" s="205" t="s">
        <v>65</v>
      </c>
      <c r="C54" s="206">
        <v>13</v>
      </c>
      <c r="D54" s="207">
        <v>89</v>
      </c>
      <c r="E54" s="207">
        <v>76.36</v>
      </c>
      <c r="F54" s="207">
        <v>45.45</v>
      </c>
      <c r="G54" s="207">
        <v>18.399999999999999</v>
      </c>
      <c r="H54" s="207">
        <v>1.37</v>
      </c>
      <c r="I54" s="207">
        <v>0.13</v>
      </c>
      <c r="J54" s="207">
        <v>1.18</v>
      </c>
      <c r="K54" s="208">
        <f t="shared" si="0"/>
        <v>13</v>
      </c>
      <c r="L54" s="207">
        <v>0.46</v>
      </c>
      <c r="M54" s="207">
        <v>0.24</v>
      </c>
      <c r="N54" s="209">
        <v>0.1</v>
      </c>
      <c r="O54" s="210">
        <v>11</v>
      </c>
      <c r="P54" s="210">
        <v>134</v>
      </c>
      <c r="Q54" s="210">
        <v>160</v>
      </c>
      <c r="R54" s="209">
        <v>0.21</v>
      </c>
      <c r="S54" s="210">
        <v>96</v>
      </c>
      <c r="T54" s="207">
        <v>69</v>
      </c>
      <c r="U54" s="207">
        <v>4.9000000000000004</v>
      </c>
      <c r="V54" s="207">
        <v>8.1999999999999993</v>
      </c>
      <c r="W54" s="203">
        <v>12</v>
      </c>
      <c r="X54" s="203">
        <v>36</v>
      </c>
      <c r="Y54" s="203">
        <v>2</v>
      </c>
    </row>
    <row r="55" spans="1:25" ht="15.75" x14ac:dyDescent="0.25">
      <c r="A55" s="202">
        <v>53</v>
      </c>
      <c r="B55" s="205"/>
      <c r="C55" s="206"/>
      <c r="D55" s="207"/>
      <c r="E55" s="207"/>
      <c r="F55" s="207"/>
      <c r="G55" s="207"/>
      <c r="H55" s="207"/>
      <c r="I55" s="207"/>
      <c r="J55" s="207"/>
      <c r="K55" s="208">
        <f t="shared" si="0"/>
        <v>0</v>
      </c>
      <c r="L55" s="207"/>
      <c r="M55" s="207"/>
      <c r="N55" s="210"/>
      <c r="O55" s="210"/>
      <c r="P55" s="210"/>
      <c r="Q55" s="210"/>
      <c r="R55" s="209"/>
      <c r="S55" s="210"/>
      <c r="T55" s="207"/>
      <c r="U55" s="207"/>
      <c r="V55" s="207"/>
      <c r="W55" s="203"/>
      <c r="X55" s="203"/>
      <c r="Y55" s="203"/>
    </row>
    <row r="56" spans="1:25" ht="15.75" x14ac:dyDescent="0.25">
      <c r="A56" s="202">
        <v>54</v>
      </c>
      <c r="B56" s="205" t="s">
        <v>66</v>
      </c>
      <c r="C56" s="206">
        <v>140</v>
      </c>
      <c r="D56" s="207">
        <v>90</v>
      </c>
      <c r="E56" s="207"/>
      <c r="F56" s="207"/>
      <c r="G56" s="207"/>
      <c r="H56" s="207"/>
      <c r="I56" s="207"/>
      <c r="J56" s="207"/>
      <c r="K56" s="208">
        <f t="shared" si="0"/>
        <v>140</v>
      </c>
      <c r="L56" s="207"/>
      <c r="M56" s="207"/>
      <c r="N56" s="210"/>
      <c r="O56" s="210"/>
      <c r="P56" s="210"/>
      <c r="Q56" s="210"/>
      <c r="R56" s="209"/>
      <c r="S56" s="210"/>
      <c r="T56" s="207"/>
      <c r="U56" s="207"/>
      <c r="V56" s="207"/>
      <c r="W56" s="203"/>
      <c r="X56" s="203"/>
      <c r="Y56" s="203"/>
    </row>
    <row r="57" spans="1:25" ht="15.75" x14ac:dyDescent="0.25">
      <c r="A57" s="202">
        <v>55</v>
      </c>
      <c r="B57" s="205" t="s">
        <v>67</v>
      </c>
      <c r="C57" s="206">
        <v>500</v>
      </c>
      <c r="D57" s="207">
        <v>90</v>
      </c>
      <c r="E57" s="207"/>
      <c r="F57" s="207"/>
      <c r="G57" s="207"/>
      <c r="H57" s="207"/>
      <c r="I57" s="207"/>
      <c r="J57" s="207"/>
      <c r="K57" s="208">
        <f t="shared" si="0"/>
        <v>500</v>
      </c>
      <c r="L57" s="207"/>
      <c r="M57" s="207"/>
      <c r="N57" s="210"/>
      <c r="O57" s="210"/>
      <c r="P57" s="210"/>
      <c r="Q57" s="210"/>
      <c r="R57" s="210"/>
      <c r="S57" s="210"/>
      <c r="T57" s="207"/>
      <c r="U57" s="207"/>
      <c r="V57" s="207"/>
      <c r="W57" s="203"/>
      <c r="X57" s="203"/>
      <c r="Y57" s="203"/>
    </row>
    <row r="58" spans="1:25" ht="15.75" x14ac:dyDescent="0.25">
      <c r="A58" s="202">
        <v>56</v>
      </c>
      <c r="B58" s="205" t="s">
        <v>68</v>
      </c>
      <c r="C58" s="206">
        <v>455.6</v>
      </c>
      <c r="D58" s="207">
        <v>90</v>
      </c>
      <c r="E58" s="207"/>
      <c r="F58" s="207"/>
      <c r="G58" s="207"/>
      <c r="H58" s="207"/>
      <c r="I58" s="207"/>
      <c r="J58" s="207"/>
      <c r="K58" s="208">
        <f t="shared" si="0"/>
        <v>455.6</v>
      </c>
      <c r="L58" s="207"/>
      <c r="M58" s="207"/>
      <c r="N58" s="209"/>
      <c r="O58" s="209"/>
      <c r="P58" s="209"/>
      <c r="Q58" s="209"/>
      <c r="R58" s="209"/>
      <c r="S58" s="209"/>
      <c r="T58" s="207"/>
      <c r="U58" s="207"/>
      <c r="V58" s="207"/>
      <c r="W58" s="203"/>
      <c r="X58" s="203"/>
      <c r="Y58" s="203"/>
    </row>
    <row r="59" spans="1:25" ht="15.75" x14ac:dyDescent="0.25">
      <c r="A59" s="202">
        <v>57</v>
      </c>
      <c r="B59" s="205" t="s">
        <v>69</v>
      </c>
      <c r="C59" s="206">
        <v>536</v>
      </c>
      <c r="D59" s="207">
        <v>90</v>
      </c>
      <c r="E59" s="207"/>
      <c r="F59" s="207"/>
      <c r="G59" s="207"/>
      <c r="H59" s="207"/>
      <c r="I59" s="207"/>
      <c r="J59" s="207"/>
      <c r="K59" s="208">
        <f t="shared" si="0"/>
        <v>536</v>
      </c>
      <c r="L59" s="207"/>
      <c r="M59" s="207"/>
      <c r="N59" s="210"/>
      <c r="O59" s="210"/>
      <c r="P59" s="210"/>
      <c r="Q59" s="210"/>
      <c r="R59" s="210"/>
      <c r="S59" s="210"/>
      <c r="T59" s="207"/>
      <c r="U59" s="207"/>
      <c r="V59" s="207"/>
      <c r="W59" s="203"/>
      <c r="X59" s="203"/>
      <c r="Y59" s="203"/>
    </row>
    <row r="60" spans="1:25" ht="15.75" x14ac:dyDescent="0.25">
      <c r="A60" s="202">
        <v>58</v>
      </c>
      <c r="B60" s="205" t="s">
        <v>70</v>
      </c>
      <c r="C60" s="206">
        <v>428</v>
      </c>
      <c r="D60" s="207">
        <v>90</v>
      </c>
      <c r="E60" s="207"/>
      <c r="F60" s="207"/>
      <c r="G60" s="207"/>
      <c r="H60" s="207"/>
      <c r="I60" s="207"/>
      <c r="J60" s="207"/>
      <c r="K60" s="208">
        <f t="shared" si="0"/>
        <v>428</v>
      </c>
      <c r="L60" s="207"/>
      <c r="M60" s="207"/>
      <c r="N60" s="210"/>
      <c r="O60" s="210"/>
      <c r="P60" s="210"/>
      <c r="Q60" s="210"/>
      <c r="R60" s="210"/>
      <c r="S60" s="210"/>
      <c r="T60" s="207"/>
      <c r="U60" s="207"/>
      <c r="V60" s="207"/>
      <c r="W60" s="203"/>
      <c r="X60" s="203"/>
      <c r="Y60" s="203"/>
    </row>
    <row r="61" spans="1:25" ht="15.75" x14ac:dyDescent="0.25">
      <c r="A61" s="202">
        <v>59</v>
      </c>
      <c r="B61" s="205"/>
      <c r="C61" s="206"/>
      <c r="D61" s="207"/>
      <c r="E61" s="207"/>
      <c r="F61" s="207"/>
      <c r="G61" s="207"/>
      <c r="H61" s="207"/>
      <c r="I61" s="207"/>
      <c r="J61" s="207"/>
      <c r="K61" s="208">
        <f t="shared" si="0"/>
        <v>0</v>
      </c>
      <c r="L61" s="207"/>
      <c r="M61" s="207"/>
      <c r="N61" s="210"/>
      <c r="O61" s="210"/>
      <c r="P61" s="210"/>
      <c r="Q61" s="210"/>
      <c r="R61" s="210"/>
      <c r="S61" s="210"/>
      <c r="T61" s="207"/>
      <c r="U61" s="207"/>
      <c r="V61" s="207"/>
      <c r="W61" s="203"/>
      <c r="X61" s="203"/>
      <c r="Y61" s="203"/>
    </row>
    <row r="62" spans="1:25" ht="15.75" x14ac:dyDescent="0.25">
      <c r="A62" s="212">
        <v>60</v>
      </c>
      <c r="B62" s="205" t="s">
        <v>71</v>
      </c>
      <c r="C62" s="206">
        <v>17</v>
      </c>
      <c r="D62" s="207">
        <v>97</v>
      </c>
      <c r="E62" s="207">
        <v>0</v>
      </c>
      <c r="F62" s="207">
        <v>0</v>
      </c>
      <c r="G62" s="207">
        <v>0</v>
      </c>
      <c r="H62" s="207">
        <v>0</v>
      </c>
      <c r="I62" s="207">
        <v>22</v>
      </c>
      <c r="J62" s="207">
        <v>19.3</v>
      </c>
      <c r="K62" s="208">
        <f t="shared" si="0"/>
        <v>17</v>
      </c>
      <c r="L62" s="207">
        <v>0.59</v>
      </c>
      <c r="M62" s="207">
        <v>1.1399999999999999</v>
      </c>
      <c r="N62" s="209">
        <v>0</v>
      </c>
      <c r="O62" s="210">
        <v>10</v>
      </c>
      <c r="P62" s="210">
        <v>14400</v>
      </c>
      <c r="Q62" s="210">
        <v>330</v>
      </c>
      <c r="R62" s="209">
        <v>0</v>
      </c>
      <c r="S62" s="210">
        <v>100</v>
      </c>
      <c r="T62" s="207">
        <v>0</v>
      </c>
      <c r="U62" s="207"/>
      <c r="V62" s="207"/>
      <c r="W62" s="203"/>
      <c r="X62" s="203"/>
      <c r="Y62" s="203"/>
    </row>
    <row r="63" spans="1:25" ht="15.75" x14ac:dyDescent="0.25">
      <c r="A63" s="202">
        <v>61</v>
      </c>
      <c r="B63" s="205" t="s">
        <v>72</v>
      </c>
      <c r="C63" s="206">
        <v>1.85</v>
      </c>
      <c r="D63" s="207">
        <v>99.6</v>
      </c>
      <c r="E63" s="207">
        <v>0</v>
      </c>
      <c r="F63" s="207">
        <v>0</v>
      </c>
      <c r="G63" s="207">
        <v>0</v>
      </c>
      <c r="H63" s="207">
        <v>0.09</v>
      </c>
      <c r="I63" s="207">
        <v>39.4</v>
      </c>
      <c r="J63" s="207">
        <v>0.09</v>
      </c>
      <c r="K63" s="208">
        <f t="shared" si="0"/>
        <v>1.85</v>
      </c>
      <c r="L63" s="207">
        <v>0.17</v>
      </c>
      <c r="M63" s="207">
        <v>0.01</v>
      </c>
      <c r="N63" s="209">
        <v>0</v>
      </c>
      <c r="O63" s="210">
        <v>33</v>
      </c>
      <c r="P63" s="210">
        <v>542</v>
      </c>
      <c r="Q63" s="210">
        <v>281</v>
      </c>
      <c r="R63" s="209">
        <v>0</v>
      </c>
      <c r="S63" s="210">
        <v>39</v>
      </c>
      <c r="T63" s="207">
        <v>0</v>
      </c>
      <c r="U63" s="207"/>
      <c r="V63" s="207"/>
      <c r="W63" s="203"/>
      <c r="X63" s="203"/>
      <c r="Y63" s="203"/>
    </row>
    <row r="64" spans="1:25" ht="15.75" x14ac:dyDescent="0.25">
      <c r="A64" s="202">
        <v>62</v>
      </c>
      <c r="B64" s="205" t="s">
        <v>73</v>
      </c>
      <c r="C64" s="206">
        <v>2.75</v>
      </c>
      <c r="D64" s="207">
        <v>95.1</v>
      </c>
      <c r="E64" s="207"/>
      <c r="F64" s="207"/>
      <c r="G64" s="207"/>
      <c r="H64" s="207">
        <v>1.56</v>
      </c>
      <c r="I64" s="207">
        <v>1.91</v>
      </c>
      <c r="J64" s="207">
        <v>0.42</v>
      </c>
      <c r="K64" s="208">
        <f t="shared" si="0"/>
        <v>2.75</v>
      </c>
      <c r="L64" s="207">
        <v>7.83</v>
      </c>
      <c r="M64" s="207"/>
      <c r="N64" s="213"/>
      <c r="O64" s="210">
        <v>64</v>
      </c>
      <c r="P64" s="210">
        <v>38800</v>
      </c>
      <c r="Q64" s="210">
        <v>645</v>
      </c>
      <c r="R64" s="210"/>
      <c r="S64" s="210">
        <v>107</v>
      </c>
      <c r="T64" s="207"/>
      <c r="U64" s="207"/>
      <c r="V64" s="207"/>
      <c r="W64" s="203"/>
      <c r="X64" s="203"/>
      <c r="Y64" s="203"/>
    </row>
    <row r="65" spans="1:25" ht="15.75" x14ac:dyDescent="0.25">
      <c r="A65" s="202">
        <v>63</v>
      </c>
      <c r="B65" s="214" t="s">
        <v>142</v>
      </c>
      <c r="C65" s="206">
        <v>15</v>
      </c>
      <c r="D65" s="207">
        <v>99</v>
      </c>
      <c r="E65" s="207"/>
      <c r="F65" s="207"/>
      <c r="G65" s="207"/>
      <c r="H65" s="207">
        <v>50.54</v>
      </c>
      <c r="I65" s="207">
        <v>0.05</v>
      </c>
      <c r="J65" s="207"/>
      <c r="K65" s="208">
        <f t="shared" si="0"/>
        <v>15</v>
      </c>
      <c r="L65" s="207">
        <v>0.11</v>
      </c>
      <c r="M65" s="207">
        <v>0.19</v>
      </c>
      <c r="N65" s="210"/>
      <c r="O65" s="213"/>
      <c r="P65" s="210">
        <v>600</v>
      </c>
      <c r="Q65" s="210"/>
      <c r="R65" s="210"/>
      <c r="S65" s="210"/>
      <c r="T65" s="207"/>
      <c r="U65" s="207"/>
      <c r="V65" s="207"/>
      <c r="W65" s="203"/>
      <c r="X65" s="203"/>
      <c r="Y65" s="203"/>
    </row>
    <row r="66" spans="1:25" ht="15.75" x14ac:dyDescent="0.25">
      <c r="A66" s="202">
        <v>64</v>
      </c>
      <c r="B66" s="205" t="s">
        <v>74</v>
      </c>
      <c r="C66" s="206">
        <v>2.25</v>
      </c>
      <c r="D66" s="207">
        <v>97</v>
      </c>
      <c r="E66" s="207">
        <v>0</v>
      </c>
      <c r="F66" s="207">
        <v>0</v>
      </c>
      <c r="G66" s="207">
        <v>0</v>
      </c>
      <c r="H66" s="207">
        <v>0</v>
      </c>
      <c r="I66" s="207">
        <v>0</v>
      </c>
      <c r="J66" s="207">
        <v>0</v>
      </c>
      <c r="K66" s="208">
        <f t="shared" si="0"/>
        <v>2.25</v>
      </c>
      <c r="L66" s="207"/>
      <c r="M66" s="207"/>
      <c r="N66" s="210"/>
      <c r="O66" s="213"/>
      <c r="P66" s="210"/>
      <c r="Q66" s="210"/>
      <c r="R66" s="210"/>
      <c r="S66" s="210"/>
      <c r="T66" s="207">
        <v>0</v>
      </c>
      <c r="U66" s="207"/>
      <c r="V66" s="207"/>
      <c r="W66" s="203"/>
      <c r="X66" s="203"/>
      <c r="Y66" s="203"/>
    </row>
    <row r="67" spans="1:25" ht="15.75" x14ac:dyDescent="0.25">
      <c r="A67" s="202">
        <v>65</v>
      </c>
      <c r="B67" s="205" t="s">
        <v>75</v>
      </c>
      <c r="C67" s="206">
        <v>14.5</v>
      </c>
      <c r="D67" s="207">
        <v>99</v>
      </c>
      <c r="E67" s="207">
        <v>0</v>
      </c>
      <c r="F67" s="207">
        <v>0</v>
      </c>
      <c r="G67" s="207">
        <v>288</v>
      </c>
      <c r="H67" s="207">
        <v>0</v>
      </c>
      <c r="I67" s="207">
        <v>0</v>
      </c>
      <c r="J67" s="207">
        <v>0</v>
      </c>
      <c r="K67" s="208">
        <f t="shared" si="0"/>
        <v>14.5</v>
      </c>
      <c r="L67" s="207"/>
      <c r="M67" s="207"/>
      <c r="N67" s="210"/>
      <c r="O67" s="210"/>
      <c r="P67" s="210"/>
      <c r="Q67" s="210"/>
      <c r="R67" s="210"/>
      <c r="S67" s="210"/>
      <c r="T67" s="207">
        <v>0</v>
      </c>
      <c r="U67" s="207"/>
      <c r="V67" s="207"/>
      <c r="W67" s="203"/>
      <c r="X67" s="203"/>
      <c r="Y67" s="203"/>
    </row>
    <row r="68" spans="1:25" ht="15.75" x14ac:dyDescent="0.25">
      <c r="A68" s="202">
        <v>66</v>
      </c>
      <c r="B68" s="205"/>
      <c r="C68" s="206"/>
      <c r="D68" s="207"/>
      <c r="E68" s="207"/>
      <c r="F68" s="207"/>
      <c r="G68" s="207"/>
      <c r="H68" s="207"/>
      <c r="I68" s="207"/>
      <c r="J68" s="207"/>
      <c r="K68" s="208">
        <f t="shared" ref="K68:K131" si="1">C68</f>
        <v>0</v>
      </c>
      <c r="L68" s="207"/>
      <c r="M68" s="207"/>
      <c r="N68" s="210"/>
      <c r="O68" s="210"/>
      <c r="P68" s="210"/>
      <c r="Q68" s="210"/>
      <c r="R68" s="210"/>
      <c r="S68" s="210"/>
      <c r="T68" s="207"/>
      <c r="U68" s="207"/>
      <c r="V68" s="207"/>
      <c r="W68" s="203"/>
      <c r="X68" s="203"/>
      <c r="Y68" s="203"/>
    </row>
    <row r="69" spans="1:25" ht="15.75" x14ac:dyDescent="0.25">
      <c r="A69" s="202">
        <v>67</v>
      </c>
      <c r="B69" s="205" t="s">
        <v>76</v>
      </c>
      <c r="C69" s="206">
        <v>807</v>
      </c>
      <c r="D69" s="207">
        <v>99</v>
      </c>
      <c r="E69" s="207"/>
      <c r="F69" s="207"/>
      <c r="G69" s="207"/>
      <c r="H69" s="207"/>
      <c r="I69" s="207"/>
      <c r="J69" s="207"/>
      <c r="K69" s="208">
        <f t="shared" si="1"/>
        <v>807</v>
      </c>
      <c r="L69" s="215"/>
      <c r="M69" s="215"/>
      <c r="N69" s="215"/>
      <c r="O69" s="215"/>
      <c r="P69" s="215"/>
      <c r="Q69" s="215"/>
      <c r="R69" s="215"/>
      <c r="S69" s="215"/>
      <c r="T69" s="215"/>
      <c r="U69" s="207"/>
      <c r="V69" s="207"/>
      <c r="W69" s="203"/>
      <c r="X69" s="203"/>
      <c r="Y69" s="203"/>
    </row>
    <row r="70" spans="1:25" ht="15.75" x14ac:dyDescent="0.25">
      <c r="A70" s="202">
        <v>68</v>
      </c>
      <c r="B70" s="205" t="s">
        <v>77</v>
      </c>
      <c r="C70" s="206">
        <v>851</v>
      </c>
      <c r="D70" s="207">
        <v>99</v>
      </c>
      <c r="E70" s="207"/>
      <c r="F70" s="207"/>
      <c r="G70" s="207"/>
      <c r="H70" s="207"/>
      <c r="I70" s="207"/>
      <c r="J70" s="207"/>
      <c r="K70" s="208">
        <f t="shared" si="1"/>
        <v>851</v>
      </c>
      <c r="L70" s="215"/>
      <c r="M70" s="215"/>
      <c r="N70" s="215">
        <v>460000</v>
      </c>
      <c r="O70" s="215"/>
      <c r="P70" s="215"/>
      <c r="Q70" s="215"/>
      <c r="R70" s="215"/>
      <c r="S70" s="215"/>
      <c r="T70" s="215"/>
      <c r="U70" s="207"/>
      <c r="V70" s="207"/>
      <c r="W70" s="203"/>
      <c r="X70" s="203"/>
      <c r="Y70" s="203"/>
    </row>
    <row r="71" spans="1:25" ht="15.75" x14ac:dyDescent="0.25">
      <c r="A71" s="202">
        <v>69</v>
      </c>
      <c r="B71" s="205" t="s">
        <v>78</v>
      </c>
      <c r="C71" s="206">
        <v>628</v>
      </c>
      <c r="D71" s="207">
        <v>99</v>
      </c>
      <c r="E71" s="207"/>
      <c r="F71" s="207"/>
      <c r="G71" s="207"/>
      <c r="H71" s="207"/>
      <c r="I71" s="207"/>
      <c r="J71" s="207"/>
      <c r="K71" s="208">
        <f t="shared" si="1"/>
        <v>628</v>
      </c>
      <c r="L71" s="215"/>
      <c r="M71" s="215"/>
      <c r="N71" s="215">
        <v>333000</v>
      </c>
      <c r="O71" s="215"/>
      <c r="P71" s="215"/>
      <c r="Q71" s="215"/>
      <c r="R71" s="215"/>
      <c r="S71" s="215"/>
      <c r="T71" s="215"/>
      <c r="U71" s="207"/>
      <c r="V71" s="207"/>
      <c r="W71" s="203"/>
      <c r="X71" s="203"/>
      <c r="Y71" s="203"/>
    </row>
    <row r="72" spans="1:25" ht="15.75" x14ac:dyDescent="0.25">
      <c r="A72" s="202">
        <v>70</v>
      </c>
      <c r="B72" s="205" t="s">
        <v>79</v>
      </c>
      <c r="C72" s="206">
        <v>57</v>
      </c>
      <c r="D72" s="207">
        <v>99</v>
      </c>
      <c r="E72" s="207"/>
      <c r="F72" s="207"/>
      <c r="G72" s="207"/>
      <c r="H72" s="207"/>
      <c r="I72" s="207"/>
      <c r="J72" s="207"/>
      <c r="K72" s="208">
        <f t="shared" si="1"/>
        <v>57</v>
      </c>
      <c r="L72" s="215"/>
      <c r="M72" s="215"/>
      <c r="N72" s="215"/>
      <c r="O72" s="215">
        <v>252000</v>
      </c>
      <c r="P72" s="215"/>
      <c r="Q72" s="215"/>
      <c r="R72" s="215"/>
      <c r="S72" s="215"/>
      <c r="T72" s="215"/>
      <c r="U72" s="207"/>
      <c r="V72" s="207"/>
      <c r="W72" s="203"/>
      <c r="X72" s="203"/>
      <c r="Y72" s="203"/>
    </row>
    <row r="73" spans="1:25" ht="15.75" x14ac:dyDescent="0.25">
      <c r="A73" s="202">
        <v>71</v>
      </c>
      <c r="B73" s="205" t="s">
        <v>80</v>
      </c>
      <c r="C73" s="206">
        <v>957</v>
      </c>
      <c r="D73" s="207">
        <v>99</v>
      </c>
      <c r="E73" s="207"/>
      <c r="F73" s="207"/>
      <c r="G73" s="207"/>
      <c r="H73" s="207"/>
      <c r="I73" s="207"/>
      <c r="J73" s="207"/>
      <c r="K73" s="208">
        <f t="shared" si="1"/>
        <v>957</v>
      </c>
      <c r="L73" s="215"/>
      <c r="M73" s="215"/>
      <c r="N73" s="215"/>
      <c r="O73" s="215"/>
      <c r="P73" s="215"/>
      <c r="Q73" s="215"/>
      <c r="R73" s="215"/>
      <c r="S73" s="215"/>
      <c r="T73" s="215"/>
      <c r="U73" s="207"/>
      <c r="V73" s="207"/>
      <c r="W73" s="203"/>
      <c r="X73" s="203"/>
      <c r="Y73" s="203"/>
    </row>
    <row r="74" spans="1:25" ht="15.75" x14ac:dyDescent="0.25">
      <c r="A74" s="202">
        <v>72</v>
      </c>
      <c r="B74" s="205" t="s">
        <v>81</v>
      </c>
      <c r="C74" s="206">
        <v>19.100000000000001</v>
      </c>
      <c r="D74" s="207">
        <v>99</v>
      </c>
      <c r="E74" s="207"/>
      <c r="F74" s="207"/>
      <c r="G74" s="207"/>
      <c r="H74" s="207"/>
      <c r="I74" s="207"/>
      <c r="J74" s="207"/>
      <c r="K74" s="208">
        <f t="shared" si="1"/>
        <v>19.100000000000001</v>
      </c>
      <c r="L74" s="215">
        <v>54</v>
      </c>
      <c r="M74" s="215"/>
      <c r="N74" s="215"/>
      <c r="O74" s="215"/>
      <c r="P74" s="215"/>
      <c r="Q74" s="215"/>
      <c r="R74" s="215"/>
      <c r="S74" s="215"/>
      <c r="T74" s="215"/>
      <c r="U74" s="207"/>
      <c r="V74" s="207"/>
      <c r="W74" s="203"/>
      <c r="X74" s="203"/>
      <c r="Y74" s="203"/>
    </row>
    <row r="75" spans="1:25" ht="15.75" x14ac:dyDescent="0.25">
      <c r="A75" s="202">
        <v>73</v>
      </c>
      <c r="B75" s="205" t="s">
        <v>82</v>
      </c>
      <c r="C75" s="206">
        <v>25.65</v>
      </c>
      <c r="D75" s="207">
        <v>99</v>
      </c>
      <c r="E75" s="207"/>
      <c r="F75" s="207"/>
      <c r="G75" s="207"/>
      <c r="H75" s="207"/>
      <c r="I75" s="207"/>
      <c r="J75" s="207"/>
      <c r="K75" s="208">
        <f t="shared" si="1"/>
        <v>25.65</v>
      </c>
      <c r="L75" s="215"/>
      <c r="M75" s="215"/>
      <c r="N75" s="215"/>
      <c r="O75" s="215"/>
      <c r="P75" s="215"/>
      <c r="Q75" s="215">
        <v>600000</v>
      </c>
      <c r="R75" s="215"/>
      <c r="S75" s="215"/>
      <c r="T75" s="215"/>
      <c r="U75" s="207"/>
      <c r="V75" s="207"/>
      <c r="W75" s="203"/>
      <c r="X75" s="203"/>
      <c r="Y75" s="203"/>
    </row>
    <row r="76" spans="1:25" ht="15.75" x14ac:dyDescent="0.25">
      <c r="A76" s="202">
        <v>74</v>
      </c>
      <c r="B76" s="205" t="s">
        <v>83</v>
      </c>
      <c r="C76" s="206">
        <v>940</v>
      </c>
      <c r="D76" s="207">
        <v>99</v>
      </c>
      <c r="E76" s="207"/>
      <c r="F76" s="207"/>
      <c r="G76" s="207"/>
      <c r="H76" s="207"/>
      <c r="I76" s="207"/>
      <c r="J76" s="207"/>
      <c r="K76" s="208">
        <f t="shared" si="1"/>
        <v>940</v>
      </c>
      <c r="L76" s="215"/>
      <c r="M76" s="215"/>
      <c r="N76" s="215"/>
      <c r="O76" s="215"/>
      <c r="P76" s="215"/>
      <c r="Q76" s="215"/>
      <c r="R76" s="215"/>
      <c r="S76" s="215"/>
      <c r="T76" s="215"/>
      <c r="U76" s="207"/>
      <c r="V76" s="207"/>
      <c r="W76" s="203"/>
      <c r="X76" s="203"/>
      <c r="Y76" s="203"/>
    </row>
    <row r="77" spans="1:25" ht="15.75" x14ac:dyDescent="0.25">
      <c r="A77" s="202">
        <v>75</v>
      </c>
      <c r="B77" s="205" t="s">
        <v>84</v>
      </c>
      <c r="C77" s="206">
        <v>7</v>
      </c>
      <c r="D77" s="207">
        <v>99</v>
      </c>
      <c r="E77" s="207"/>
      <c r="F77" s="207"/>
      <c r="G77" s="207"/>
      <c r="H77" s="207"/>
      <c r="I77" s="207"/>
      <c r="J77" s="207"/>
      <c r="K77" s="208">
        <f t="shared" si="1"/>
        <v>7</v>
      </c>
      <c r="L77" s="215"/>
      <c r="M77" s="215"/>
      <c r="N77" s="215"/>
      <c r="O77" s="215"/>
      <c r="P77" s="215"/>
      <c r="Q77" s="215"/>
      <c r="R77" s="215">
        <v>600</v>
      </c>
      <c r="S77" s="215"/>
      <c r="T77" s="215"/>
      <c r="U77" s="207"/>
      <c r="V77" s="207"/>
      <c r="W77" s="203"/>
      <c r="X77" s="203"/>
      <c r="Y77" s="203"/>
    </row>
    <row r="78" spans="1:25" ht="15.75" x14ac:dyDescent="0.25">
      <c r="A78" s="202">
        <v>76</v>
      </c>
      <c r="B78" s="205" t="s">
        <v>85</v>
      </c>
      <c r="C78" s="206">
        <v>60</v>
      </c>
      <c r="D78" s="207">
        <v>97</v>
      </c>
      <c r="E78" s="207"/>
      <c r="F78" s="207"/>
      <c r="G78" s="207"/>
      <c r="H78" s="207"/>
      <c r="I78" s="207"/>
      <c r="J78" s="207"/>
      <c r="K78" s="208">
        <f t="shared" si="1"/>
        <v>60</v>
      </c>
      <c r="L78" s="215"/>
      <c r="M78" s="215"/>
      <c r="N78" s="215"/>
      <c r="O78" s="215"/>
      <c r="P78" s="215"/>
      <c r="Q78" s="215"/>
      <c r="R78" s="215"/>
      <c r="S78" s="215">
        <v>720000</v>
      </c>
      <c r="T78" s="215"/>
      <c r="U78" s="207"/>
      <c r="V78" s="207"/>
      <c r="W78" s="203"/>
      <c r="X78" s="203"/>
      <c r="Y78" s="203"/>
    </row>
    <row r="79" spans="1:25" ht="15.75" x14ac:dyDescent="0.25">
      <c r="A79" s="202">
        <v>77</v>
      </c>
      <c r="B79" s="205" t="s">
        <v>86</v>
      </c>
      <c r="C79" s="206">
        <v>30.2</v>
      </c>
      <c r="D79" s="207">
        <v>99</v>
      </c>
      <c r="E79" s="207"/>
      <c r="F79" s="207"/>
      <c r="G79" s="207"/>
      <c r="H79" s="207"/>
      <c r="I79" s="207"/>
      <c r="J79" s="207"/>
      <c r="K79" s="208">
        <f t="shared" si="1"/>
        <v>30.2</v>
      </c>
      <c r="L79" s="215"/>
      <c r="M79" s="215"/>
      <c r="N79" s="215"/>
      <c r="O79" s="215"/>
      <c r="P79" s="215"/>
      <c r="Q79" s="215"/>
      <c r="R79" s="215"/>
      <c r="S79" s="215">
        <v>360000</v>
      </c>
      <c r="T79" s="215"/>
      <c r="U79" s="207"/>
      <c r="V79" s="207"/>
      <c r="W79" s="203"/>
      <c r="X79" s="203"/>
      <c r="Y79" s="203"/>
    </row>
    <row r="80" spans="1:25" ht="15.75" x14ac:dyDescent="0.25">
      <c r="A80" s="202">
        <v>78</v>
      </c>
      <c r="B80" s="210"/>
      <c r="C80" s="206"/>
      <c r="D80" s="207"/>
      <c r="E80" s="207"/>
      <c r="F80" s="207"/>
      <c r="G80" s="207"/>
      <c r="H80" s="207"/>
      <c r="I80" s="207"/>
      <c r="J80" s="207"/>
      <c r="K80" s="208">
        <f t="shared" si="1"/>
        <v>0</v>
      </c>
      <c r="L80" s="207"/>
      <c r="M80" s="207"/>
      <c r="N80" s="210"/>
      <c r="O80" s="210"/>
      <c r="P80" s="210"/>
      <c r="Q80" s="210"/>
      <c r="R80" s="210"/>
      <c r="S80" s="210"/>
      <c r="T80" s="207"/>
      <c r="U80" s="207"/>
      <c r="V80" s="207"/>
      <c r="W80" s="203"/>
      <c r="X80" s="203"/>
      <c r="Y80" s="203"/>
    </row>
    <row r="81" spans="1:25" ht="15.75" x14ac:dyDescent="0.25">
      <c r="A81" s="202">
        <v>79</v>
      </c>
      <c r="B81" s="210" t="s">
        <v>193</v>
      </c>
      <c r="C81" s="206">
        <v>5.5</v>
      </c>
      <c r="D81" s="207">
        <v>85</v>
      </c>
      <c r="E81" s="207">
        <v>44</v>
      </c>
      <c r="F81" s="207">
        <v>19</v>
      </c>
      <c r="G81" s="207">
        <v>5.9</v>
      </c>
      <c r="H81" s="207">
        <v>1.45</v>
      </c>
      <c r="I81" s="207">
        <v>0.56999999999999995</v>
      </c>
      <c r="J81" s="207">
        <v>0.1</v>
      </c>
      <c r="K81" s="208">
        <f t="shared" si="1"/>
        <v>5.5</v>
      </c>
      <c r="L81" s="207"/>
      <c r="M81" s="207"/>
      <c r="N81" s="210"/>
      <c r="O81" s="210"/>
      <c r="P81" s="210"/>
      <c r="Q81" s="210"/>
      <c r="R81" s="210"/>
      <c r="S81" s="210"/>
      <c r="T81" s="207">
        <v>50</v>
      </c>
      <c r="U81" s="207"/>
      <c r="V81" s="207">
        <v>34</v>
      </c>
      <c r="W81" s="203">
        <v>39</v>
      </c>
      <c r="X81" s="203">
        <v>67</v>
      </c>
      <c r="Y81" s="203"/>
    </row>
    <row r="82" spans="1:25" ht="15.75" x14ac:dyDescent="0.25">
      <c r="A82" s="202">
        <v>80</v>
      </c>
      <c r="B82" s="205" t="s">
        <v>194</v>
      </c>
      <c r="C82" s="206">
        <v>5</v>
      </c>
      <c r="D82" s="207">
        <v>90</v>
      </c>
      <c r="E82" s="207">
        <v>50</v>
      </c>
      <c r="F82" s="207">
        <v>16</v>
      </c>
      <c r="G82" s="207">
        <v>3.6</v>
      </c>
      <c r="H82" s="207">
        <v>0.75</v>
      </c>
      <c r="I82" s="207">
        <v>0.46</v>
      </c>
      <c r="J82" s="207">
        <v>0.11</v>
      </c>
      <c r="K82" s="208">
        <f t="shared" si="1"/>
        <v>5</v>
      </c>
      <c r="L82" s="207"/>
      <c r="M82" s="207"/>
      <c r="N82" s="209"/>
      <c r="O82" s="210"/>
      <c r="P82" s="210"/>
      <c r="Q82" s="210"/>
      <c r="R82" s="209"/>
      <c r="S82" s="210"/>
      <c r="T82" s="207">
        <v>49</v>
      </c>
      <c r="U82" s="207"/>
      <c r="V82" s="207">
        <v>34</v>
      </c>
      <c r="W82" s="203"/>
      <c r="X82" s="203"/>
      <c r="Y82" s="203"/>
    </row>
    <row r="83" spans="1:25" ht="15.75" x14ac:dyDescent="0.25">
      <c r="A83" s="202">
        <v>81</v>
      </c>
      <c r="B83" s="210" t="s">
        <v>195</v>
      </c>
      <c r="C83" s="206">
        <v>8</v>
      </c>
      <c r="D83" s="207">
        <v>87.6</v>
      </c>
      <c r="E83" s="207">
        <v>45</v>
      </c>
      <c r="F83" s="207">
        <v>20</v>
      </c>
      <c r="G83" s="207">
        <v>8.7799999999999994</v>
      </c>
      <c r="H83" s="207">
        <v>1.45</v>
      </c>
      <c r="I83" s="207">
        <v>0.56999999999999995</v>
      </c>
      <c r="J83" s="207">
        <v>0.1</v>
      </c>
      <c r="K83" s="208">
        <f t="shared" si="1"/>
        <v>8</v>
      </c>
      <c r="L83" s="207"/>
      <c r="M83" s="207"/>
      <c r="N83" s="210"/>
      <c r="O83" s="210"/>
      <c r="P83" s="210"/>
      <c r="Q83" s="210"/>
      <c r="R83" s="210"/>
      <c r="S83" s="210"/>
      <c r="T83" s="207">
        <v>50.9</v>
      </c>
      <c r="U83" s="207"/>
      <c r="V83" s="207">
        <v>34</v>
      </c>
      <c r="W83" s="203">
        <v>44.85</v>
      </c>
      <c r="X83" s="203">
        <v>71.459999999999994</v>
      </c>
      <c r="Y83" s="203"/>
    </row>
    <row r="84" spans="1:25" ht="15.75" x14ac:dyDescent="0.25">
      <c r="A84" s="202">
        <v>82</v>
      </c>
      <c r="B84" s="210"/>
      <c r="C84" s="206"/>
      <c r="D84" s="207"/>
      <c r="E84" s="207"/>
      <c r="F84" s="207"/>
      <c r="G84" s="207"/>
      <c r="H84" s="207"/>
      <c r="I84" s="207"/>
      <c r="J84" s="207"/>
      <c r="K84" s="208">
        <f t="shared" si="1"/>
        <v>0</v>
      </c>
      <c r="L84" s="207"/>
      <c r="M84" s="207"/>
      <c r="N84" s="210"/>
      <c r="O84" s="210"/>
      <c r="P84" s="210"/>
      <c r="Q84" s="210"/>
      <c r="R84" s="210"/>
      <c r="S84" s="210"/>
      <c r="T84" s="207"/>
      <c r="U84" s="207"/>
      <c r="V84" s="207"/>
      <c r="W84" s="203"/>
      <c r="X84" s="203"/>
      <c r="Y84" s="203"/>
    </row>
    <row r="85" spans="1:25" ht="15.75" x14ac:dyDescent="0.25">
      <c r="A85" s="202">
        <v>83</v>
      </c>
      <c r="B85" s="210"/>
      <c r="C85" s="206"/>
      <c r="D85" s="207"/>
      <c r="E85" s="207"/>
      <c r="F85" s="207"/>
      <c r="G85" s="207"/>
      <c r="H85" s="207"/>
      <c r="I85" s="207"/>
      <c r="J85" s="207"/>
      <c r="K85" s="208">
        <f t="shared" si="1"/>
        <v>0</v>
      </c>
      <c r="L85" s="207"/>
      <c r="M85" s="207"/>
      <c r="N85" s="210"/>
      <c r="O85" s="210"/>
      <c r="P85" s="210"/>
      <c r="Q85" s="210"/>
      <c r="R85" s="210"/>
      <c r="S85" s="210"/>
      <c r="T85" s="207"/>
      <c r="U85" s="207"/>
      <c r="V85" s="207"/>
      <c r="W85" s="203"/>
      <c r="X85" s="203"/>
      <c r="Y85" s="203"/>
    </row>
    <row r="86" spans="1:25" ht="15.75" x14ac:dyDescent="0.25">
      <c r="A86" s="202">
        <v>84</v>
      </c>
      <c r="B86" s="210"/>
      <c r="C86" s="206"/>
      <c r="D86" s="207"/>
      <c r="E86" s="207"/>
      <c r="F86" s="207"/>
      <c r="G86" s="207"/>
      <c r="H86" s="207"/>
      <c r="I86" s="207"/>
      <c r="J86" s="207"/>
      <c r="K86" s="208">
        <f t="shared" si="1"/>
        <v>0</v>
      </c>
      <c r="L86" s="207"/>
      <c r="M86" s="207"/>
      <c r="N86" s="210"/>
      <c r="O86" s="210"/>
      <c r="P86" s="210"/>
      <c r="Q86" s="210"/>
      <c r="R86" s="210"/>
      <c r="S86" s="210"/>
      <c r="T86" s="207"/>
      <c r="U86" s="207"/>
      <c r="V86" s="207"/>
      <c r="W86" s="203"/>
      <c r="X86" s="203"/>
      <c r="Y86" s="203"/>
    </row>
    <row r="87" spans="1:25" ht="15.75" x14ac:dyDescent="0.25">
      <c r="A87" s="202">
        <v>85</v>
      </c>
      <c r="B87" s="210"/>
      <c r="C87" s="206"/>
      <c r="D87" s="207"/>
      <c r="E87" s="207"/>
      <c r="F87" s="207"/>
      <c r="G87" s="207"/>
      <c r="H87" s="207"/>
      <c r="I87" s="207"/>
      <c r="J87" s="207"/>
      <c r="K87" s="208">
        <f t="shared" si="1"/>
        <v>0</v>
      </c>
      <c r="L87" s="207"/>
      <c r="M87" s="207"/>
      <c r="N87" s="210"/>
      <c r="O87" s="210"/>
      <c r="P87" s="210"/>
      <c r="Q87" s="210"/>
      <c r="R87" s="210"/>
      <c r="S87" s="210"/>
      <c r="T87" s="207"/>
      <c r="U87" s="207"/>
      <c r="V87" s="207"/>
      <c r="W87" s="203"/>
      <c r="X87" s="203"/>
      <c r="Y87" s="203"/>
    </row>
    <row r="88" spans="1:25" ht="15.75" x14ac:dyDescent="0.25">
      <c r="A88" s="202">
        <v>86</v>
      </c>
      <c r="B88" s="210"/>
      <c r="C88" s="206"/>
      <c r="D88" s="207"/>
      <c r="E88" s="207"/>
      <c r="F88" s="207"/>
      <c r="G88" s="207"/>
      <c r="H88" s="207"/>
      <c r="I88" s="207"/>
      <c r="J88" s="207"/>
      <c r="K88" s="208">
        <f t="shared" si="1"/>
        <v>0</v>
      </c>
      <c r="L88" s="207"/>
      <c r="M88" s="207"/>
      <c r="N88" s="210"/>
      <c r="O88" s="210"/>
      <c r="P88" s="210"/>
      <c r="Q88" s="210"/>
      <c r="R88" s="210"/>
      <c r="S88" s="210"/>
      <c r="T88" s="207"/>
      <c r="U88" s="207"/>
      <c r="V88" s="207"/>
      <c r="W88" s="203"/>
      <c r="X88" s="203"/>
      <c r="Y88" s="203"/>
    </row>
    <row r="89" spans="1:25" ht="15.75" x14ac:dyDescent="0.25">
      <c r="A89" s="202">
        <v>87</v>
      </c>
      <c r="B89" s="210"/>
      <c r="C89" s="206"/>
      <c r="D89" s="207"/>
      <c r="E89" s="207"/>
      <c r="F89" s="207"/>
      <c r="G89" s="207"/>
      <c r="H89" s="207"/>
      <c r="I89" s="207"/>
      <c r="J89" s="207"/>
      <c r="K89" s="208">
        <f t="shared" si="1"/>
        <v>0</v>
      </c>
      <c r="L89" s="207"/>
      <c r="M89" s="207"/>
      <c r="N89" s="210"/>
      <c r="O89" s="210"/>
      <c r="P89" s="210"/>
      <c r="Q89" s="210"/>
      <c r="R89" s="210"/>
      <c r="S89" s="210"/>
      <c r="T89" s="207"/>
      <c r="U89" s="207"/>
      <c r="V89" s="207"/>
      <c r="W89" s="203"/>
      <c r="X89" s="203"/>
      <c r="Y89" s="203"/>
    </row>
    <row r="90" spans="1:25" ht="15.75" x14ac:dyDescent="0.25">
      <c r="A90" s="202">
        <v>88</v>
      </c>
      <c r="B90" s="210"/>
      <c r="C90" s="206"/>
      <c r="D90" s="207"/>
      <c r="E90" s="207"/>
      <c r="F90" s="207"/>
      <c r="G90" s="207"/>
      <c r="H90" s="207"/>
      <c r="I90" s="207"/>
      <c r="J90" s="207"/>
      <c r="K90" s="208">
        <f t="shared" si="1"/>
        <v>0</v>
      </c>
      <c r="L90" s="207"/>
      <c r="M90" s="207"/>
      <c r="N90" s="210"/>
      <c r="O90" s="210"/>
      <c r="P90" s="210"/>
      <c r="Q90" s="210"/>
      <c r="R90" s="210"/>
      <c r="S90" s="210"/>
      <c r="T90" s="207"/>
      <c r="U90" s="207"/>
      <c r="V90" s="207"/>
      <c r="W90" s="203"/>
      <c r="X90" s="203"/>
      <c r="Y90" s="203"/>
    </row>
    <row r="91" spans="1:25" ht="15.75" x14ac:dyDescent="0.25">
      <c r="A91" s="202">
        <v>89</v>
      </c>
      <c r="B91" s="210"/>
      <c r="C91" s="206"/>
      <c r="D91" s="207"/>
      <c r="E91" s="207"/>
      <c r="F91" s="207"/>
      <c r="G91" s="207"/>
      <c r="H91" s="207"/>
      <c r="I91" s="207"/>
      <c r="J91" s="207"/>
      <c r="K91" s="208">
        <f t="shared" si="1"/>
        <v>0</v>
      </c>
      <c r="L91" s="207"/>
      <c r="M91" s="207"/>
      <c r="N91" s="210"/>
      <c r="O91" s="210"/>
      <c r="P91" s="210"/>
      <c r="Q91" s="210"/>
      <c r="R91" s="210"/>
      <c r="S91" s="210"/>
      <c r="T91" s="207"/>
      <c r="U91" s="207"/>
      <c r="V91" s="207"/>
      <c r="W91" s="203"/>
      <c r="X91" s="203"/>
      <c r="Y91" s="203"/>
    </row>
    <row r="92" spans="1:25" ht="15.75" x14ac:dyDescent="0.25">
      <c r="A92" s="202">
        <v>90</v>
      </c>
      <c r="B92" s="210"/>
      <c r="C92" s="206"/>
      <c r="D92" s="207"/>
      <c r="E92" s="207"/>
      <c r="F92" s="207"/>
      <c r="G92" s="207"/>
      <c r="H92" s="207"/>
      <c r="I92" s="207"/>
      <c r="J92" s="207"/>
      <c r="K92" s="208">
        <f t="shared" si="1"/>
        <v>0</v>
      </c>
      <c r="L92" s="207"/>
      <c r="M92" s="207"/>
      <c r="N92" s="210"/>
      <c r="O92" s="210"/>
      <c r="P92" s="210"/>
      <c r="Q92" s="210"/>
      <c r="R92" s="210"/>
      <c r="S92" s="210"/>
      <c r="T92" s="207"/>
      <c r="U92" s="207"/>
      <c r="V92" s="207"/>
      <c r="W92" s="203"/>
      <c r="X92" s="203"/>
      <c r="Y92" s="203"/>
    </row>
    <row r="93" spans="1:25" ht="15.75" x14ac:dyDescent="0.25">
      <c r="A93" s="202">
        <v>91</v>
      </c>
      <c r="B93" s="210"/>
      <c r="C93" s="206"/>
      <c r="D93" s="207"/>
      <c r="E93" s="207"/>
      <c r="F93" s="207"/>
      <c r="G93" s="207"/>
      <c r="H93" s="207"/>
      <c r="I93" s="207"/>
      <c r="J93" s="207"/>
      <c r="K93" s="208">
        <f t="shared" si="1"/>
        <v>0</v>
      </c>
      <c r="L93" s="207"/>
      <c r="M93" s="207"/>
      <c r="N93" s="210"/>
      <c r="O93" s="210"/>
      <c r="P93" s="210"/>
      <c r="Q93" s="210"/>
      <c r="R93" s="210"/>
      <c r="S93" s="210"/>
      <c r="T93" s="207"/>
      <c r="U93" s="207"/>
      <c r="V93" s="207"/>
      <c r="W93" s="203"/>
      <c r="X93" s="203"/>
      <c r="Y93" s="203"/>
    </row>
    <row r="94" spans="1:25" ht="15.75" x14ac:dyDescent="0.25">
      <c r="A94" s="202">
        <v>92</v>
      </c>
      <c r="B94" s="210"/>
      <c r="C94" s="206"/>
      <c r="D94" s="207"/>
      <c r="E94" s="207"/>
      <c r="F94" s="207"/>
      <c r="G94" s="207"/>
      <c r="H94" s="207"/>
      <c r="I94" s="207"/>
      <c r="J94" s="207"/>
      <c r="K94" s="208">
        <f t="shared" si="1"/>
        <v>0</v>
      </c>
      <c r="L94" s="207"/>
      <c r="M94" s="207"/>
      <c r="N94" s="210"/>
      <c r="O94" s="210"/>
      <c r="P94" s="210"/>
      <c r="Q94" s="210"/>
      <c r="R94" s="210"/>
      <c r="S94" s="210"/>
      <c r="T94" s="207"/>
      <c r="U94" s="207"/>
      <c r="V94" s="207"/>
      <c r="W94" s="203"/>
      <c r="X94" s="203"/>
      <c r="Y94" s="203"/>
    </row>
    <row r="95" spans="1:25" ht="15.75" x14ac:dyDescent="0.25">
      <c r="A95" s="202">
        <v>93</v>
      </c>
      <c r="B95" s="210"/>
      <c r="C95" s="206"/>
      <c r="D95" s="207"/>
      <c r="E95" s="207"/>
      <c r="F95" s="207"/>
      <c r="G95" s="207"/>
      <c r="H95" s="207"/>
      <c r="I95" s="207"/>
      <c r="J95" s="207"/>
      <c r="K95" s="208">
        <f t="shared" si="1"/>
        <v>0</v>
      </c>
      <c r="L95" s="207"/>
      <c r="M95" s="207"/>
      <c r="N95" s="210"/>
      <c r="O95" s="210"/>
      <c r="P95" s="210"/>
      <c r="Q95" s="210"/>
      <c r="R95" s="210"/>
      <c r="S95" s="210"/>
      <c r="T95" s="207"/>
      <c r="U95" s="207"/>
      <c r="V95" s="207"/>
      <c r="W95" s="203"/>
      <c r="X95" s="203"/>
      <c r="Y95" s="203"/>
    </row>
    <row r="96" spans="1:25" ht="15.75" x14ac:dyDescent="0.25">
      <c r="A96" s="202">
        <v>94</v>
      </c>
      <c r="B96" s="210"/>
      <c r="C96" s="206"/>
      <c r="D96" s="207"/>
      <c r="E96" s="207"/>
      <c r="F96" s="207"/>
      <c r="G96" s="207"/>
      <c r="H96" s="207"/>
      <c r="I96" s="207"/>
      <c r="J96" s="207"/>
      <c r="K96" s="208">
        <f t="shared" si="1"/>
        <v>0</v>
      </c>
      <c r="L96" s="207"/>
      <c r="M96" s="207"/>
      <c r="N96" s="210"/>
      <c r="O96" s="210"/>
      <c r="P96" s="210"/>
      <c r="Q96" s="210"/>
      <c r="R96" s="210"/>
      <c r="S96" s="210"/>
      <c r="T96" s="207"/>
      <c r="U96" s="207"/>
      <c r="V96" s="207"/>
      <c r="W96" s="203"/>
      <c r="X96" s="203"/>
      <c r="Y96" s="203"/>
    </row>
    <row r="97" spans="1:25" ht="15.75" x14ac:dyDescent="0.25">
      <c r="A97" s="202">
        <v>95</v>
      </c>
      <c r="B97" s="210"/>
      <c r="C97" s="206"/>
      <c r="D97" s="207"/>
      <c r="E97" s="207"/>
      <c r="F97" s="207"/>
      <c r="G97" s="207"/>
      <c r="H97" s="207"/>
      <c r="I97" s="207"/>
      <c r="J97" s="207"/>
      <c r="K97" s="208">
        <f t="shared" si="1"/>
        <v>0</v>
      </c>
      <c r="L97" s="207"/>
      <c r="M97" s="207"/>
      <c r="N97" s="210"/>
      <c r="O97" s="210"/>
      <c r="P97" s="210"/>
      <c r="Q97" s="210"/>
      <c r="R97" s="210"/>
      <c r="S97" s="210"/>
      <c r="T97" s="207"/>
      <c r="U97" s="207"/>
      <c r="V97" s="207"/>
      <c r="W97" s="203"/>
      <c r="X97" s="203"/>
      <c r="Y97" s="203"/>
    </row>
    <row r="98" spans="1:25" ht="15.75" x14ac:dyDescent="0.25">
      <c r="A98" s="202">
        <v>96</v>
      </c>
      <c r="B98" s="210"/>
      <c r="C98" s="206"/>
      <c r="D98" s="207"/>
      <c r="E98" s="207"/>
      <c r="F98" s="207"/>
      <c r="G98" s="207"/>
      <c r="H98" s="207"/>
      <c r="I98" s="207"/>
      <c r="J98" s="207"/>
      <c r="K98" s="208">
        <f t="shared" si="1"/>
        <v>0</v>
      </c>
      <c r="L98" s="207"/>
      <c r="M98" s="207"/>
      <c r="N98" s="210"/>
      <c r="O98" s="210"/>
      <c r="P98" s="210"/>
      <c r="Q98" s="210"/>
      <c r="R98" s="210"/>
      <c r="S98" s="210"/>
      <c r="T98" s="207"/>
      <c r="U98" s="207"/>
      <c r="V98" s="207"/>
      <c r="W98" s="203"/>
      <c r="X98" s="203"/>
      <c r="Y98" s="203"/>
    </row>
    <row r="99" spans="1:25" ht="15.75" x14ac:dyDescent="0.25">
      <c r="A99" s="202">
        <v>97</v>
      </c>
      <c r="B99" s="210"/>
      <c r="C99" s="206"/>
      <c r="D99" s="207"/>
      <c r="E99" s="207"/>
      <c r="F99" s="207"/>
      <c r="G99" s="207"/>
      <c r="H99" s="207"/>
      <c r="I99" s="207"/>
      <c r="J99" s="207"/>
      <c r="K99" s="208">
        <f t="shared" si="1"/>
        <v>0</v>
      </c>
      <c r="L99" s="207"/>
      <c r="M99" s="207"/>
      <c r="N99" s="210"/>
      <c r="O99" s="210"/>
      <c r="P99" s="210"/>
      <c r="Q99" s="210"/>
      <c r="R99" s="210"/>
      <c r="S99" s="210"/>
      <c r="T99" s="207"/>
      <c r="U99" s="207"/>
      <c r="V99" s="207"/>
      <c r="W99" s="203"/>
      <c r="X99" s="203"/>
      <c r="Y99" s="203"/>
    </row>
    <row r="100" spans="1:25" ht="15.75" x14ac:dyDescent="0.25">
      <c r="A100" s="202">
        <v>98</v>
      </c>
      <c r="B100" s="210"/>
      <c r="C100" s="206"/>
      <c r="D100" s="207"/>
      <c r="E100" s="207"/>
      <c r="F100" s="207"/>
      <c r="G100" s="207"/>
      <c r="H100" s="207"/>
      <c r="I100" s="207"/>
      <c r="J100" s="207"/>
      <c r="K100" s="208">
        <f t="shared" si="1"/>
        <v>0</v>
      </c>
      <c r="L100" s="207"/>
      <c r="M100" s="207"/>
      <c r="N100" s="210"/>
      <c r="O100" s="210"/>
      <c r="P100" s="210"/>
      <c r="Q100" s="210"/>
      <c r="R100" s="210"/>
      <c r="S100" s="210"/>
      <c r="T100" s="207"/>
      <c r="U100" s="207"/>
      <c r="V100" s="207"/>
      <c r="W100" s="203"/>
      <c r="X100" s="203"/>
      <c r="Y100" s="203"/>
    </row>
    <row r="101" spans="1:25" ht="15.75" x14ac:dyDescent="0.25">
      <c r="A101" s="202">
        <v>99</v>
      </c>
      <c r="B101" s="210"/>
      <c r="C101" s="206"/>
      <c r="D101" s="207"/>
      <c r="E101" s="207"/>
      <c r="F101" s="207"/>
      <c r="G101" s="207"/>
      <c r="H101" s="207"/>
      <c r="I101" s="207"/>
      <c r="J101" s="207"/>
      <c r="K101" s="208">
        <f t="shared" si="1"/>
        <v>0</v>
      </c>
      <c r="L101" s="207"/>
      <c r="M101" s="207"/>
      <c r="N101" s="210"/>
      <c r="O101" s="210"/>
      <c r="P101" s="210"/>
      <c r="Q101" s="210"/>
      <c r="R101" s="210"/>
      <c r="S101" s="210"/>
      <c r="T101" s="207"/>
      <c r="U101" s="207"/>
      <c r="V101" s="207"/>
      <c r="W101" s="203"/>
      <c r="X101" s="203"/>
      <c r="Y101" s="203"/>
    </row>
    <row r="102" spans="1:25" ht="15.75" x14ac:dyDescent="0.25">
      <c r="A102" s="202">
        <v>100</v>
      </c>
      <c r="B102" s="210"/>
      <c r="C102" s="206"/>
      <c r="D102" s="207"/>
      <c r="E102" s="207"/>
      <c r="F102" s="207"/>
      <c r="G102" s="207"/>
      <c r="H102" s="207"/>
      <c r="I102" s="207"/>
      <c r="J102" s="207"/>
      <c r="K102" s="208">
        <f t="shared" si="1"/>
        <v>0</v>
      </c>
      <c r="L102" s="207"/>
      <c r="M102" s="207"/>
      <c r="N102" s="210"/>
      <c r="O102" s="210"/>
      <c r="P102" s="210"/>
      <c r="Q102" s="210"/>
      <c r="R102" s="210"/>
      <c r="S102" s="210"/>
      <c r="T102" s="207"/>
      <c r="U102" s="207"/>
      <c r="V102" s="207"/>
      <c r="W102" s="203"/>
      <c r="X102" s="203"/>
      <c r="Y102" s="203"/>
    </row>
    <row r="103" spans="1:25" ht="15.75" x14ac:dyDescent="0.25">
      <c r="A103" s="202">
        <v>101</v>
      </c>
      <c r="B103" s="210"/>
      <c r="C103" s="206"/>
      <c r="D103" s="207"/>
      <c r="E103" s="207"/>
      <c r="F103" s="207"/>
      <c r="G103" s="207"/>
      <c r="H103" s="207"/>
      <c r="I103" s="207"/>
      <c r="J103" s="207"/>
      <c r="K103" s="208">
        <f t="shared" si="1"/>
        <v>0</v>
      </c>
      <c r="L103" s="207"/>
      <c r="M103" s="207"/>
      <c r="N103" s="210"/>
      <c r="O103" s="210"/>
      <c r="P103" s="210"/>
      <c r="Q103" s="210"/>
      <c r="R103" s="210"/>
      <c r="S103" s="210"/>
      <c r="T103" s="207"/>
      <c r="U103" s="207"/>
      <c r="V103" s="207"/>
      <c r="W103" s="203"/>
      <c r="X103" s="203"/>
      <c r="Y103" s="203"/>
    </row>
    <row r="104" spans="1:25" ht="15.75" x14ac:dyDescent="0.25">
      <c r="A104" s="202">
        <v>102</v>
      </c>
      <c r="B104" s="210"/>
      <c r="C104" s="206"/>
      <c r="D104" s="207"/>
      <c r="E104" s="207"/>
      <c r="F104" s="207"/>
      <c r="G104" s="207"/>
      <c r="H104" s="207"/>
      <c r="I104" s="207"/>
      <c r="J104" s="207"/>
      <c r="K104" s="208">
        <f t="shared" si="1"/>
        <v>0</v>
      </c>
      <c r="L104" s="207"/>
      <c r="M104" s="207"/>
      <c r="N104" s="210"/>
      <c r="O104" s="210"/>
      <c r="P104" s="210"/>
      <c r="Q104" s="210"/>
      <c r="R104" s="210"/>
      <c r="S104" s="210"/>
      <c r="T104" s="207"/>
      <c r="U104" s="207"/>
      <c r="V104" s="207"/>
      <c r="W104" s="203"/>
      <c r="X104" s="203"/>
      <c r="Y104" s="203"/>
    </row>
    <row r="105" spans="1:25" ht="15.75" x14ac:dyDescent="0.25">
      <c r="A105" s="202">
        <v>103</v>
      </c>
      <c r="B105" s="210"/>
      <c r="C105" s="206"/>
      <c r="D105" s="207"/>
      <c r="E105" s="207"/>
      <c r="F105" s="207"/>
      <c r="G105" s="207"/>
      <c r="H105" s="207"/>
      <c r="I105" s="207"/>
      <c r="J105" s="207"/>
      <c r="K105" s="208">
        <f t="shared" si="1"/>
        <v>0</v>
      </c>
      <c r="L105" s="207"/>
      <c r="M105" s="207"/>
      <c r="N105" s="210"/>
      <c r="O105" s="210"/>
      <c r="P105" s="210"/>
      <c r="Q105" s="210"/>
      <c r="R105" s="210"/>
      <c r="S105" s="210"/>
      <c r="T105" s="207"/>
      <c r="U105" s="207"/>
      <c r="V105" s="207"/>
      <c r="W105" s="203"/>
      <c r="X105" s="203"/>
      <c r="Y105" s="203"/>
    </row>
    <row r="106" spans="1:25" ht="15.75" x14ac:dyDescent="0.25">
      <c r="A106" s="202">
        <v>104</v>
      </c>
      <c r="B106" s="221"/>
      <c r="C106" s="223"/>
      <c r="D106" s="221"/>
      <c r="E106" s="221"/>
      <c r="F106" s="221"/>
      <c r="G106" s="221"/>
      <c r="H106" s="221"/>
      <c r="I106" s="221"/>
      <c r="J106" s="221"/>
      <c r="K106" s="208">
        <f t="shared" si="1"/>
        <v>0</v>
      </c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2"/>
      <c r="X106" s="222"/>
      <c r="Y106" s="222"/>
    </row>
    <row r="107" spans="1:25" ht="15.75" x14ac:dyDescent="0.25">
      <c r="A107" s="202">
        <v>105</v>
      </c>
      <c r="B107" s="221"/>
      <c r="C107" s="223"/>
      <c r="D107" s="221"/>
      <c r="E107" s="221"/>
      <c r="F107" s="221"/>
      <c r="G107" s="221"/>
      <c r="H107" s="221"/>
      <c r="I107" s="221"/>
      <c r="J107" s="221"/>
      <c r="K107" s="208">
        <f t="shared" si="1"/>
        <v>0</v>
      </c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2"/>
      <c r="X107" s="222"/>
      <c r="Y107" s="222"/>
    </row>
    <row r="108" spans="1:25" ht="15.75" x14ac:dyDescent="0.25">
      <c r="A108" s="202">
        <v>106</v>
      </c>
      <c r="B108" s="221"/>
      <c r="C108" s="223"/>
      <c r="D108" s="221"/>
      <c r="E108" s="221"/>
      <c r="F108" s="221"/>
      <c r="G108" s="221"/>
      <c r="H108" s="221"/>
      <c r="I108" s="221"/>
      <c r="J108" s="221"/>
      <c r="K108" s="208">
        <f t="shared" si="1"/>
        <v>0</v>
      </c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2"/>
      <c r="X108" s="222"/>
      <c r="Y108" s="222"/>
    </row>
    <row r="109" spans="1:25" ht="15.75" x14ac:dyDescent="0.25">
      <c r="A109" s="202">
        <v>107</v>
      </c>
      <c r="B109" s="222"/>
      <c r="C109" s="224"/>
      <c r="D109" s="222"/>
      <c r="E109" s="222"/>
      <c r="F109" s="222"/>
      <c r="G109" s="222"/>
      <c r="H109" s="222"/>
      <c r="I109" s="222"/>
      <c r="J109" s="222"/>
      <c r="K109" s="208">
        <f t="shared" si="1"/>
        <v>0</v>
      </c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</row>
    <row r="110" spans="1:25" ht="15.75" x14ac:dyDescent="0.25">
      <c r="A110" s="202">
        <v>108</v>
      </c>
      <c r="B110" s="222"/>
      <c r="C110" s="224"/>
      <c r="D110" s="222"/>
      <c r="E110" s="222"/>
      <c r="F110" s="222"/>
      <c r="G110" s="222"/>
      <c r="H110" s="222"/>
      <c r="I110" s="222"/>
      <c r="J110" s="222"/>
      <c r="K110" s="208">
        <f t="shared" si="1"/>
        <v>0</v>
      </c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</row>
    <row r="111" spans="1:25" ht="15.75" x14ac:dyDescent="0.25">
      <c r="A111" s="202">
        <v>109</v>
      </c>
      <c r="B111" s="222"/>
      <c r="C111" s="224"/>
      <c r="D111" s="222"/>
      <c r="E111" s="222"/>
      <c r="F111" s="222"/>
      <c r="G111" s="222"/>
      <c r="H111" s="222"/>
      <c r="I111" s="222"/>
      <c r="J111" s="222"/>
      <c r="K111" s="208">
        <f t="shared" si="1"/>
        <v>0</v>
      </c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</row>
    <row r="112" spans="1:25" ht="15.75" x14ac:dyDescent="0.25">
      <c r="A112" s="202">
        <v>110</v>
      </c>
      <c r="B112" s="222"/>
      <c r="C112" s="224"/>
      <c r="D112" s="222"/>
      <c r="E112" s="222"/>
      <c r="F112" s="222"/>
      <c r="G112" s="222"/>
      <c r="H112" s="222"/>
      <c r="I112" s="222"/>
      <c r="J112" s="222"/>
      <c r="K112" s="208">
        <f t="shared" si="1"/>
        <v>0</v>
      </c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</row>
    <row r="113" spans="1:25" ht="15.75" x14ac:dyDescent="0.25">
      <c r="A113" s="202">
        <v>111</v>
      </c>
      <c r="B113" s="222"/>
      <c r="C113" s="224"/>
      <c r="D113" s="222"/>
      <c r="E113" s="222"/>
      <c r="F113" s="222"/>
      <c r="G113" s="222"/>
      <c r="H113" s="222"/>
      <c r="I113" s="222"/>
      <c r="J113" s="222"/>
      <c r="K113" s="208">
        <f t="shared" si="1"/>
        <v>0</v>
      </c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</row>
    <row r="114" spans="1:25" ht="15.75" x14ac:dyDescent="0.25">
      <c r="A114" s="202">
        <v>112</v>
      </c>
      <c r="B114" s="222"/>
      <c r="C114" s="224"/>
      <c r="D114" s="222"/>
      <c r="E114" s="222"/>
      <c r="F114" s="222"/>
      <c r="G114" s="222"/>
      <c r="H114" s="222"/>
      <c r="I114" s="222"/>
      <c r="J114" s="222"/>
      <c r="K114" s="208">
        <f t="shared" si="1"/>
        <v>0</v>
      </c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</row>
    <row r="115" spans="1:25" ht="15.75" x14ac:dyDescent="0.25">
      <c r="A115" s="202">
        <v>113</v>
      </c>
      <c r="B115" s="222"/>
      <c r="C115" s="224"/>
      <c r="D115" s="222"/>
      <c r="E115" s="222"/>
      <c r="F115" s="222"/>
      <c r="G115" s="222"/>
      <c r="H115" s="222"/>
      <c r="I115" s="222"/>
      <c r="J115" s="222"/>
      <c r="K115" s="208">
        <f t="shared" si="1"/>
        <v>0</v>
      </c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</row>
    <row r="116" spans="1:25" ht="15.75" x14ac:dyDescent="0.25">
      <c r="A116" s="202">
        <v>114</v>
      </c>
      <c r="B116" s="222"/>
      <c r="C116" s="224"/>
      <c r="D116" s="222"/>
      <c r="E116" s="222"/>
      <c r="F116" s="222"/>
      <c r="G116" s="222"/>
      <c r="H116" s="222"/>
      <c r="I116" s="222"/>
      <c r="J116" s="222"/>
      <c r="K116" s="208">
        <f t="shared" si="1"/>
        <v>0</v>
      </c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</row>
    <row r="117" spans="1:25" ht="15.75" x14ac:dyDescent="0.25">
      <c r="A117" s="202">
        <v>115</v>
      </c>
      <c r="B117" s="222"/>
      <c r="C117" s="224"/>
      <c r="D117" s="222"/>
      <c r="E117" s="222"/>
      <c r="F117" s="222"/>
      <c r="G117" s="222"/>
      <c r="H117" s="222"/>
      <c r="I117" s="222"/>
      <c r="J117" s="222"/>
      <c r="K117" s="208">
        <f t="shared" si="1"/>
        <v>0</v>
      </c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</row>
    <row r="118" spans="1:25" ht="15.75" x14ac:dyDescent="0.25">
      <c r="A118" s="202">
        <v>116</v>
      </c>
      <c r="B118" s="222"/>
      <c r="C118" s="224"/>
      <c r="D118" s="222"/>
      <c r="E118" s="222"/>
      <c r="F118" s="222"/>
      <c r="G118" s="222"/>
      <c r="H118" s="222"/>
      <c r="I118" s="222"/>
      <c r="J118" s="222"/>
      <c r="K118" s="208">
        <f t="shared" si="1"/>
        <v>0</v>
      </c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</row>
    <row r="119" spans="1:25" ht="15.75" x14ac:dyDescent="0.25">
      <c r="A119" s="202">
        <v>117</v>
      </c>
      <c r="B119" s="222"/>
      <c r="C119" s="224"/>
      <c r="D119" s="222"/>
      <c r="E119" s="222"/>
      <c r="F119" s="222"/>
      <c r="G119" s="222"/>
      <c r="H119" s="222"/>
      <c r="I119" s="222"/>
      <c r="J119" s="222"/>
      <c r="K119" s="208">
        <f t="shared" si="1"/>
        <v>0</v>
      </c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</row>
    <row r="120" spans="1:25" ht="15.75" x14ac:dyDescent="0.25">
      <c r="A120" s="202">
        <v>118</v>
      </c>
      <c r="B120" s="222"/>
      <c r="C120" s="224"/>
      <c r="D120" s="222"/>
      <c r="E120" s="222"/>
      <c r="F120" s="222"/>
      <c r="G120" s="222"/>
      <c r="H120" s="222"/>
      <c r="I120" s="222"/>
      <c r="J120" s="222"/>
      <c r="K120" s="208">
        <f t="shared" si="1"/>
        <v>0</v>
      </c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</row>
    <row r="121" spans="1:25" ht="15.75" x14ac:dyDescent="0.25">
      <c r="A121" s="202">
        <v>119</v>
      </c>
      <c r="B121" s="222"/>
      <c r="C121" s="224"/>
      <c r="D121" s="222"/>
      <c r="E121" s="222"/>
      <c r="F121" s="222"/>
      <c r="G121" s="222"/>
      <c r="H121" s="222"/>
      <c r="I121" s="222"/>
      <c r="J121" s="222"/>
      <c r="K121" s="208">
        <f t="shared" si="1"/>
        <v>0</v>
      </c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</row>
    <row r="122" spans="1:25" ht="15.75" x14ac:dyDescent="0.25">
      <c r="A122" s="202">
        <v>120</v>
      </c>
      <c r="B122" s="222"/>
      <c r="C122" s="224"/>
      <c r="D122" s="222"/>
      <c r="E122" s="222"/>
      <c r="F122" s="222"/>
      <c r="G122" s="222"/>
      <c r="H122" s="222"/>
      <c r="I122" s="222"/>
      <c r="J122" s="222"/>
      <c r="K122" s="208">
        <f t="shared" si="1"/>
        <v>0</v>
      </c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</row>
    <row r="123" spans="1:25" ht="15.75" x14ac:dyDescent="0.25">
      <c r="A123" s="202">
        <v>121</v>
      </c>
      <c r="B123" s="222"/>
      <c r="C123" s="224"/>
      <c r="D123" s="222"/>
      <c r="E123" s="222"/>
      <c r="F123" s="222"/>
      <c r="G123" s="222"/>
      <c r="H123" s="222"/>
      <c r="I123" s="222"/>
      <c r="J123" s="222"/>
      <c r="K123" s="208">
        <f t="shared" si="1"/>
        <v>0</v>
      </c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</row>
    <row r="124" spans="1:25" ht="15.75" x14ac:dyDescent="0.25">
      <c r="A124" s="202">
        <v>122</v>
      </c>
      <c r="B124" s="222"/>
      <c r="C124" s="224"/>
      <c r="D124" s="222"/>
      <c r="E124" s="222"/>
      <c r="F124" s="222"/>
      <c r="G124" s="222"/>
      <c r="H124" s="222"/>
      <c r="I124" s="222"/>
      <c r="J124" s="222"/>
      <c r="K124" s="208">
        <f t="shared" si="1"/>
        <v>0</v>
      </c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</row>
    <row r="125" spans="1:25" ht="15.75" x14ac:dyDescent="0.25">
      <c r="A125" s="202">
        <v>123</v>
      </c>
      <c r="B125" s="222"/>
      <c r="C125" s="224"/>
      <c r="D125" s="222"/>
      <c r="E125" s="222"/>
      <c r="F125" s="222"/>
      <c r="G125" s="222"/>
      <c r="H125" s="222"/>
      <c r="I125" s="222"/>
      <c r="J125" s="222"/>
      <c r="K125" s="208">
        <f t="shared" si="1"/>
        <v>0</v>
      </c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</row>
    <row r="126" spans="1:25" ht="15.75" x14ac:dyDescent="0.25">
      <c r="A126" s="202">
        <v>124</v>
      </c>
      <c r="B126" s="222"/>
      <c r="C126" s="224"/>
      <c r="D126" s="222"/>
      <c r="E126" s="222"/>
      <c r="F126" s="222"/>
      <c r="G126" s="222"/>
      <c r="H126" s="222"/>
      <c r="I126" s="222"/>
      <c r="J126" s="222"/>
      <c r="K126" s="208">
        <f t="shared" si="1"/>
        <v>0</v>
      </c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</row>
    <row r="127" spans="1:25" ht="15.75" x14ac:dyDescent="0.25">
      <c r="A127" s="202">
        <v>125</v>
      </c>
      <c r="B127" s="222"/>
      <c r="C127" s="224"/>
      <c r="D127" s="222"/>
      <c r="E127" s="222"/>
      <c r="F127" s="222"/>
      <c r="G127" s="222"/>
      <c r="H127" s="222"/>
      <c r="I127" s="222"/>
      <c r="J127" s="222"/>
      <c r="K127" s="208">
        <f t="shared" si="1"/>
        <v>0</v>
      </c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</row>
    <row r="128" spans="1:25" ht="15.75" x14ac:dyDescent="0.25">
      <c r="A128" s="202">
        <v>126</v>
      </c>
      <c r="B128" s="222"/>
      <c r="C128" s="224"/>
      <c r="D128" s="222"/>
      <c r="E128" s="222"/>
      <c r="F128" s="222"/>
      <c r="G128" s="222"/>
      <c r="H128" s="222"/>
      <c r="I128" s="222"/>
      <c r="J128" s="222"/>
      <c r="K128" s="208">
        <f t="shared" si="1"/>
        <v>0</v>
      </c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</row>
    <row r="129" spans="1:25" ht="15.75" x14ac:dyDescent="0.25">
      <c r="A129" s="202">
        <v>127</v>
      </c>
      <c r="B129" s="222"/>
      <c r="C129" s="224"/>
      <c r="D129" s="222"/>
      <c r="E129" s="222"/>
      <c r="F129" s="222"/>
      <c r="G129" s="222"/>
      <c r="H129" s="222"/>
      <c r="I129" s="222"/>
      <c r="J129" s="222"/>
      <c r="K129" s="208">
        <f t="shared" si="1"/>
        <v>0</v>
      </c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</row>
    <row r="130" spans="1:25" ht="15.75" x14ac:dyDescent="0.25">
      <c r="A130" s="202">
        <v>128</v>
      </c>
      <c r="B130" s="222"/>
      <c r="C130" s="224"/>
      <c r="D130" s="222"/>
      <c r="E130" s="222"/>
      <c r="F130" s="222"/>
      <c r="G130" s="222"/>
      <c r="H130" s="222"/>
      <c r="I130" s="222"/>
      <c r="J130" s="222"/>
      <c r="K130" s="208">
        <f t="shared" si="1"/>
        <v>0</v>
      </c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</row>
    <row r="131" spans="1:25" ht="15.75" x14ac:dyDescent="0.25">
      <c r="A131" s="202">
        <v>129</v>
      </c>
      <c r="B131" s="222"/>
      <c r="C131" s="224"/>
      <c r="D131" s="222"/>
      <c r="E131" s="222"/>
      <c r="F131" s="222"/>
      <c r="G131" s="222"/>
      <c r="H131" s="222"/>
      <c r="I131" s="222"/>
      <c r="J131" s="222"/>
      <c r="K131" s="208">
        <f t="shared" si="1"/>
        <v>0</v>
      </c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</row>
    <row r="132" spans="1:25" ht="15.75" x14ac:dyDescent="0.25">
      <c r="A132" s="202">
        <v>130</v>
      </c>
      <c r="B132" s="222"/>
      <c r="C132" s="224"/>
      <c r="D132" s="222"/>
      <c r="E132" s="222"/>
      <c r="F132" s="222"/>
      <c r="G132" s="222"/>
      <c r="H132" s="222"/>
      <c r="I132" s="222"/>
      <c r="J132" s="222"/>
      <c r="K132" s="208">
        <f t="shared" ref="K132:K195" si="2">C132</f>
        <v>0</v>
      </c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</row>
    <row r="133" spans="1:25" ht="15.75" x14ac:dyDescent="0.25">
      <c r="A133" s="202">
        <v>131</v>
      </c>
      <c r="B133" s="222"/>
      <c r="C133" s="224"/>
      <c r="D133" s="222"/>
      <c r="E133" s="222"/>
      <c r="F133" s="222"/>
      <c r="G133" s="222"/>
      <c r="H133" s="222"/>
      <c r="I133" s="222"/>
      <c r="J133" s="222"/>
      <c r="K133" s="208">
        <f t="shared" si="2"/>
        <v>0</v>
      </c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</row>
    <row r="134" spans="1:25" ht="15.75" x14ac:dyDescent="0.25">
      <c r="A134" s="202">
        <v>132</v>
      </c>
      <c r="B134" s="222"/>
      <c r="C134" s="224"/>
      <c r="D134" s="222"/>
      <c r="E134" s="222"/>
      <c r="F134" s="222"/>
      <c r="G134" s="222"/>
      <c r="H134" s="222"/>
      <c r="I134" s="222"/>
      <c r="J134" s="222"/>
      <c r="K134" s="208">
        <f t="shared" si="2"/>
        <v>0</v>
      </c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</row>
    <row r="135" spans="1:25" ht="15.75" x14ac:dyDescent="0.25">
      <c r="A135" s="202">
        <v>133</v>
      </c>
      <c r="B135" s="222"/>
      <c r="C135" s="224"/>
      <c r="D135" s="222"/>
      <c r="E135" s="222"/>
      <c r="F135" s="222"/>
      <c r="G135" s="222"/>
      <c r="H135" s="222"/>
      <c r="I135" s="222"/>
      <c r="J135" s="222"/>
      <c r="K135" s="208">
        <f t="shared" si="2"/>
        <v>0</v>
      </c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</row>
    <row r="136" spans="1:25" ht="15.75" x14ac:dyDescent="0.25">
      <c r="A136" s="202">
        <v>134</v>
      </c>
      <c r="B136" s="222"/>
      <c r="C136" s="224"/>
      <c r="D136" s="222"/>
      <c r="E136" s="222"/>
      <c r="F136" s="222"/>
      <c r="G136" s="222"/>
      <c r="H136" s="222"/>
      <c r="I136" s="222"/>
      <c r="J136" s="222"/>
      <c r="K136" s="208">
        <f t="shared" si="2"/>
        <v>0</v>
      </c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</row>
    <row r="137" spans="1:25" ht="15.75" x14ac:dyDescent="0.25">
      <c r="A137" s="202">
        <v>135</v>
      </c>
      <c r="B137" s="222"/>
      <c r="C137" s="224"/>
      <c r="D137" s="222"/>
      <c r="E137" s="222"/>
      <c r="F137" s="222"/>
      <c r="G137" s="222"/>
      <c r="H137" s="222"/>
      <c r="I137" s="222"/>
      <c r="J137" s="222"/>
      <c r="K137" s="208">
        <f t="shared" si="2"/>
        <v>0</v>
      </c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</row>
    <row r="138" spans="1:25" ht="15.75" x14ac:dyDescent="0.25">
      <c r="A138" s="202">
        <v>136</v>
      </c>
      <c r="B138" s="222"/>
      <c r="C138" s="224"/>
      <c r="D138" s="222"/>
      <c r="E138" s="222"/>
      <c r="F138" s="222"/>
      <c r="G138" s="222"/>
      <c r="H138" s="222"/>
      <c r="I138" s="222"/>
      <c r="J138" s="222"/>
      <c r="K138" s="208">
        <f t="shared" si="2"/>
        <v>0</v>
      </c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</row>
    <row r="139" spans="1:25" ht="15.75" x14ac:dyDescent="0.25">
      <c r="A139" s="202">
        <v>137</v>
      </c>
      <c r="B139" s="222"/>
      <c r="C139" s="224"/>
      <c r="D139" s="222"/>
      <c r="E139" s="222"/>
      <c r="F139" s="222"/>
      <c r="G139" s="222"/>
      <c r="H139" s="222"/>
      <c r="I139" s="222"/>
      <c r="J139" s="222"/>
      <c r="K139" s="208">
        <f t="shared" si="2"/>
        <v>0</v>
      </c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</row>
    <row r="140" spans="1:25" ht="15.75" x14ac:dyDescent="0.25">
      <c r="A140" s="202">
        <v>138</v>
      </c>
      <c r="B140" s="222"/>
      <c r="C140" s="224"/>
      <c r="D140" s="222"/>
      <c r="E140" s="222"/>
      <c r="F140" s="222"/>
      <c r="G140" s="222"/>
      <c r="H140" s="222"/>
      <c r="I140" s="222"/>
      <c r="J140" s="222"/>
      <c r="K140" s="208">
        <f t="shared" si="2"/>
        <v>0</v>
      </c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</row>
    <row r="141" spans="1:25" ht="15.75" x14ac:dyDescent="0.25">
      <c r="A141" s="202">
        <v>139</v>
      </c>
      <c r="B141" s="222"/>
      <c r="C141" s="224"/>
      <c r="D141" s="222"/>
      <c r="E141" s="222"/>
      <c r="F141" s="222"/>
      <c r="G141" s="222"/>
      <c r="H141" s="222"/>
      <c r="I141" s="222"/>
      <c r="J141" s="222"/>
      <c r="K141" s="208">
        <f t="shared" si="2"/>
        <v>0</v>
      </c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</row>
    <row r="142" spans="1:25" ht="15.75" x14ac:dyDescent="0.25">
      <c r="A142" s="202">
        <v>140</v>
      </c>
      <c r="B142" s="222"/>
      <c r="C142" s="224"/>
      <c r="D142" s="222"/>
      <c r="E142" s="222"/>
      <c r="F142" s="222"/>
      <c r="G142" s="222"/>
      <c r="H142" s="222"/>
      <c r="I142" s="222"/>
      <c r="J142" s="222"/>
      <c r="K142" s="208">
        <f t="shared" si="2"/>
        <v>0</v>
      </c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</row>
    <row r="143" spans="1:25" ht="15.75" x14ac:dyDescent="0.25">
      <c r="A143" s="202">
        <v>141</v>
      </c>
      <c r="B143" s="222"/>
      <c r="C143" s="224"/>
      <c r="D143" s="222"/>
      <c r="E143" s="222"/>
      <c r="F143" s="222"/>
      <c r="G143" s="222"/>
      <c r="H143" s="222"/>
      <c r="I143" s="222"/>
      <c r="J143" s="222"/>
      <c r="K143" s="208">
        <f t="shared" si="2"/>
        <v>0</v>
      </c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</row>
    <row r="144" spans="1:25" ht="15.75" x14ac:dyDescent="0.25">
      <c r="A144" s="202">
        <v>142</v>
      </c>
      <c r="B144" s="222"/>
      <c r="C144" s="224"/>
      <c r="D144" s="222"/>
      <c r="E144" s="222"/>
      <c r="F144" s="222"/>
      <c r="G144" s="222"/>
      <c r="H144" s="222"/>
      <c r="I144" s="222"/>
      <c r="J144" s="222"/>
      <c r="K144" s="208">
        <f t="shared" si="2"/>
        <v>0</v>
      </c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</row>
    <row r="145" spans="1:25" ht="15.75" x14ac:dyDescent="0.25">
      <c r="A145" s="202">
        <v>143</v>
      </c>
      <c r="B145" s="222"/>
      <c r="C145" s="224"/>
      <c r="D145" s="222"/>
      <c r="E145" s="222"/>
      <c r="F145" s="222"/>
      <c r="G145" s="222"/>
      <c r="H145" s="222"/>
      <c r="I145" s="222"/>
      <c r="J145" s="222"/>
      <c r="K145" s="208">
        <f t="shared" si="2"/>
        <v>0</v>
      </c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</row>
    <row r="146" spans="1:25" ht="15.75" x14ac:dyDescent="0.25">
      <c r="A146" s="202">
        <v>144</v>
      </c>
      <c r="B146" s="222"/>
      <c r="C146" s="224"/>
      <c r="D146" s="222"/>
      <c r="E146" s="222"/>
      <c r="F146" s="222"/>
      <c r="G146" s="222"/>
      <c r="H146" s="222"/>
      <c r="I146" s="222"/>
      <c r="J146" s="222"/>
      <c r="K146" s="208">
        <f t="shared" si="2"/>
        <v>0</v>
      </c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</row>
    <row r="147" spans="1:25" ht="15.75" x14ac:dyDescent="0.25">
      <c r="A147" s="202">
        <v>145</v>
      </c>
      <c r="B147" s="222"/>
      <c r="C147" s="224"/>
      <c r="D147" s="222"/>
      <c r="E147" s="222"/>
      <c r="F147" s="222"/>
      <c r="G147" s="222"/>
      <c r="H147" s="222"/>
      <c r="I147" s="222"/>
      <c r="J147" s="222"/>
      <c r="K147" s="208">
        <f t="shared" si="2"/>
        <v>0</v>
      </c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</row>
    <row r="148" spans="1:25" ht="15.75" x14ac:dyDescent="0.25">
      <c r="A148" s="202">
        <v>146</v>
      </c>
      <c r="B148" s="222"/>
      <c r="C148" s="224"/>
      <c r="D148" s="222"/>
      <c r="E148" s="222"/>
      <c r="F148" s="222"/>
      <c r="G148" s="222"/>
      <c r="H148" s="222"/>
      <c r="I148" s="222"/>
      <c r="J148" s="222"/>
      <c r="K148" s="208">
        <f t="shared" si="2"/>
        <v>0</v>
      </c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</row>
    <row r="149" spans="1:25" ht="15.75" x14ac:dyDescent="0.25">
      <c r="A149" s="202">
        <v>147</v>
      </c>
      <c r="B149" s="222"/>
      <c r="C149" s="224"/>
      <c r="D149" s="222"/>
      <c r="E149" s="222"/>
      <c r="F149" s="222"/>
      <c r="G149" s="222"/>
      <c r="H149" s="222"/>
      <c r="I149" s="222"/>
      <c r="J149" s="222"/>
      <c r="K149" s="208">
        <f t="shared" si="2"/>
        <v>0</v>
      </c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</row>
    <row r="150" spans="1:25" ht="15.75" x14ac:dyDescent="0.25">
      <c r="A150" s="202">
        <v>148</v>
      </c>
      <c r="B150" s="222"/>
      <c r="C150" s="224"/>
      <c r="D150" s="222"/>
      <c r="E150" s="222"/>
      <c r="F150" s="222"/>
      <c r="G150" s="222"/>
      <c r="H150" s="222"/>
      <c r="I150" s="222"/>
      <c r="J150" s="222"/>
      <c r="K150" s="208">
        <f t="shared" si="2"/>
        <v>0</v>
      </c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</row>
    <row r="151" spans="1:25" ht="15.75" x14ac:dyDescent="0.25">
      <c r="A151" s="202">
        <v>149</v>
      </c>
      <c r="B151" s="222"/>
      <c r="C151" s="224"/>
      <c r="D151" s="222"/>
      <c r="E151" s="222"/>
      <c r="F151" s="222"/>
      <c r="G151" s="222"/>
      <c r="H151" s="222"/>
      <c r="I151" s="222"/>
      <c r="J151" s="222"/>
      <c r="K151" s="208">
        <f t="shared" si="2"/>
        <v>0</v>
      </c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</row>
    <row r="152" spans="1:25" ht="15.75" x14ac:dyDescent="0.25">
      <c r="A152" s="202">
        <v>150</v>
      </c>
      <c r="B152" s="222"/>
      <c r="C152" s="224"/>
      <c r="D152" s="222"/>
      <c r="E152" s="222"/>
      <c r="F152" s="222"/>
      <c r="G152" s="222"/>
      <c r="H152" s="222"/>
      <c r="I152" s="222"/>
      <c r="J152" s="222"/>
      <c r="K152" s="208">
        <f t="shared" si="2"/>
        <v>0</v>
      </c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</row>
    <row r="153" spans="1:25" ht="15.75" x14ac:dyDescent="0.25">
      <c r="A153" s="202">
        <v>151</v>
      </c>
      <c r="B153" s="222"/>
      <c r="C153" s="224"/>
      <c r="D153" s="222"/>
      <c r="E153" s="222"/>
      <c r="F153" s="222"/>
      <c r="G153" s="222"/>
      <c r="H153" s="222"/>
      <c r="I153" s="222"/>
      <c r="J153" s="222"/>
      <c r="K153" s="208">
        <f t="shared" si="2"/>
        <v>0</v>
      </c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</row>
    <row r="154" spans="1:25" ht="15.75" x14ac:dyDescent="0.25">
      <c r="A154" s="202">
        <v>152</v>
      </c>
      <c r="B154" s="222"/>
      <c r="C154" s="224"/>
      <c r="D154" s="222"/>
      <c r="E154" s="222"/>
      <c r="F154" s="222"/>
      <c r="G154" s="222"/>
      <c r="H154" s="222"/>
      <c r="I154" s="222"/>
      <c r="J154" s="222"/>
      <c r="K154" s="208">
        <f t="shared" si="2"/>
        <v>0</v>
      </c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</row>
    <row r="155" spans="1:25" ht="15.75" x14ac:dyDescent="0.25">
      <c r="A155" s="202">
        <v>153</v>
      </c>
      <c r="B155" s="222"/>
      <c r="C155" s="224"/>
      <c r="D155" s="222"/>
      <c r="E155" s="222"/>
      <c r="F155" s="222"/>
      <c r="G155" s="222"/>
      <c r="H155" s="222"/>
      <c r="I155" s="222"/>
      <c r="J155" s="222"/>
      <c r="K155" s="208">
        <f t="shared" si="2"/>
        <v>0</v>
      </c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</row>
    <row r="156" spans="1:25" ht="15.75" x14ac:dyDescent="0.25">
      <c r="A156" s="202">
        <v>154</v>
      </c>
      <c r="B156" s="222"/>
      <c r="C156" s="224"/>
      <c r="D156" s="222"/>
      <c r="E156" s="222"/>
      <c r="F156" s="222"/>
      <c r="G156" s="222"/>
      <c r="H156" s="222"/>
      <c r="I156" s="222"/>
      <c r="J156" s="222"/>
      <c r="K156" s="208">
        <f t="shared" si="2"/>
        <v>0</v>
      </c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</row>
    <row r="157" spans="1:25" ht="15.75" x14ac:dyDescent="0.25">
      <c r="A157" s="202">
        <v>155</v>
      </c>
      <c r="B157" s="222"/>
      <c r="C157" s="224"/>
      <c r="D157" s="222"/>
      <c r="E157" s="222"/>
      <c r="F157" s="222"/>
      <c r="G157" s="222"/>
      <c r="H157" s="222"/>
      <c r="I157" s="222"/>
      <c r="J157" s="222"/>
      <c r="K157" s="208">
        <f t="shared" si="2"/>
        <v>0</v>
      </c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</row>
    <row r="158" spans="1:25" ht="15.75" x14ac:dyDescent="0.25">
      <c r="A158" s="202">
        <v>156</v>
      </c>
      <c r="B158" s="222"/>
      <c r="C158" s="224"/>
      <c r="D158" s="222"/>
      <c r="E158" s="222"/>
      <c r="F158" s="222"/>
      <c r="G158" s="222"/>
      <c r="H158" s="222"/>
      <c r="I158" s="222"/>
      <c r="J158" s="222"/>
      <c r="K158" s="208">
        <f t="shared" si="2"/>
        <v>0</v>
      </c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</row>
    <row r="159" spans="1:25" ht="15.75" x14ac:dyDescent="0.25">
      <c r="A159" s="202">
        <v>157</v>
      </c>
      <c r="B159" s="222"/>
      <c r="C159" s="224"/>
      <c r="D159" s="222"/>
      <c r="E159" s="222"/>
      <c r="F159" s="222"/>
      <c r="G159" s="222"/>
      <c r="H159" s="222"/>
      <c r="I159" s="222"/>
      <c r="J159" s="222"/>
      <c r="K159" s="208">
        <f t="shared" si="2"/>
        <v>0</v>
      </c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</row>
    <row r="160" spans="1:25" ht="15.75" x14ac:dyDescent="0.25">
      <c r="A160" s="202">
        <v>158</v>
      </c>
      <c r="B160" s="222"/>
      <c r="C160" s="224"/>
      <c r="D160" s="222"/>
      <c r="E160" s="222"/>
      <c r="F160" s="222"/>
      <c r="G160" s="222"/>
      <c r="H160" s="222"/>
      <c r="I160" s="222"/>
      <c r="J160" s="222"/>
      <c r="K160" s="208">
        <f t="shared" si="2"/>
        <v>0</v>
      </c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</row>
    <row r="161" spans="1:25" ht="15.75" x14ac:dyDescent="0.25">
      <c r="A161" s="202">
        <v>159</v>
      </c>
      <c r="B161" s="222"/>
      <c r="C161" s="224"/>
      <c r="D161" s="222"/>
      <c r="E161" s="222"/>
      <c r="F161" s="222"/>
      <c r="G161" s="222"/>
      <c r="H161" s="222"/>
      <c r="I161" s="222"/>
      <c r="J161" s="222"/>
      <c r="K161" s="208">
        <f t="shared" si="2"/>
        <v>0</v>
      </c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</row>
    <row r="162" spans="1:25" ht="15.75" x14ac:dyDescent="0.25">
      <c r="A162" s="202">
        <v>160</v>
      </c>
      <c r="B162" s="222"/>
      <c r="C162" s="224"/>
      <c r="D162" s="222"/>
      <c r="E162" s="222"/>
      <c r="F162" s="222"/>
      <c r="G162" s="222"/>
      <c r="H162" s="222"/>
      <c r="I162" s="222"/>
      <c r="J162" s="222"/>
      <c r="K162" s="208">
        <f t="shared" si="2"/>
        <v>0</v>
      </c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</row>
    <row r="163" spans="1:25" ht="15.75" x14ac:dyDescent="0.25">
      <c r="A163" s="202">
        <v>161</v>
      </c>
      <c r="B163" s="222"/>
      <c r="C163" s="224"/>
      <c r="D163" s="222"/>
      <c r="E163" s="222"/>
      <c r="F163" s="222"/>
      <c r="G163" s="222"/>
      <c r="H163" s="222"/>
      <c r="I163" s="222"/>
      <c r="J163" s="222"/>
      <c r="K163" s="208">
        <f t="shared" si="2"/>
        <v>0</v>
      </c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</row>
    <row r="164" spans="1:25" ht="15.75" x14ac:dyDescent="0.25">
      <c r="A164" s="202">
        <v>162</v>
      </c>
      <c r="B164" s="222"/>
      <c r="C164" s="224"/>
      <c r="D164" s="222"/>
      <c r="E164" s="222"/>
      <c r="F164" s="222"/>
      <c r="G164" s="222"/>
      <c r="H164" s="222"/>
      <c r="I164" s="222"/>
      <c r="J164" s="222"/>
      <c r="K164" s="208">
        <f t="shared" si="2"/>
        <v>0</v>
      </c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</row>
    <row r="165" spans="1:25" ht="15.75" x14ac:dyDescent="0.25">
      <c r="A165" s="202">
        <v>163</v>
      </c>
      <c r="B165" s="222"/>
      <c r="C165" s="224"/>
      <c r="D165" s="222"/>
      <c r="E165" s="222"/>
      <c r="F165" s="222"/>
      <c r="G165" s="222"/>
      <c r="H165" s="222"/>
      <c r="I165" s="222"/>
      <c r="J165" s="222"/>
      <c r="K165" s="208">
        <f t="shared" si="2"/>
        <v>0</v>
      </c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</row>
    <row r="166" spans="1:25" ht="15.75" x14ac:dyDescent="0.25">
      <c r="A166" s="202">
        <v>164</v>
      </c>
      <c r="B166" s="222"/>
      <c r="C166" s="224"/>
      <c r="D166" s="222"/>
      <c r="E166" s="222"/>
      <c r="F166" s="222"/>
      <c r="G166" s="222"/>
      <c r="H166" s="222"/>
      <c r="I166" s="222"/>
      <c r="J166" s="222"/>
      <c r="K166" s="208">
        <f t="shared" si="2"/>
        <v>0</v>
      </c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</row>
    <row r="167" spans="1:25" ht="15.75" x14ac:dyDescent="0.25">
      <c r="A167" s="202">
        <v>165</v>
      </c>
      <c r="B167" s="222"/>
      <c r="C167" s="224"/>
      <c r="D167" s="222"/>
      <c r="E167" s="222"/>
      <c r="F167" s="222"/>
      <c r="G167" s="222"/>
      <c r="H167" s="222"/>
      <c r="I167" s="222"/>
      <c r="J167" s="222"/>
      <c r="K167" s="208">
        <f t="shared" si="2"/>
        <v>0</v>
      </c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</row>
    <row r="168" spans="1:25" ht="15.75" x14ac:dyDescent="0.25">
      <c r="A168" s="202">
        <v>166</v>
      </c>
      <c r="B168" s="222"/>
      <c r="C168" s="224"/>
      <c r="D168" s="222"/>
      <c r="E168" s="222"/>
      <c r="F168" s="222"/>
      <c r="G168" s="222"/>
      <c r="H168" s="222"/>
      <c r="I168" s="222"/>
      <c r="J168" s="222"/>
      <c r="K168" s="208">
        <f t="shared" si="2"/>
        <v>0</v>
      </c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</row>
    <row r="169" spans="1:25" ht="15.75" x14ac:dyDescent="0.25">
      <c r="A169" s="202">
        <v>167</v>
      </c>
      <c r="B169" s="222"/>
      <c r="C169" s="224"/>
      <c r="D169" s="222"/>
      <c r="E169" s="222"/>
      <c r="F169" s="222"/>
      <c r="G169" s="222"/>
      <c r="H169" s="222"/>
      <c r="I169" s="222"/>
      <c r="J169" s="222"/>
      <c r="K169" s="208">
        <f t="shared" si="2"/>
        <v>0</v>
      </c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</row>
    <row r="170" spans="1:25" ht="15.75" x14ac:dyDescent="0.25">
      <c r="A170" s="202">
        <v>168</v>
      </c>
      <c r="B170" s="222"/>
      <c r="C170" s="224"/>
      <c r="D170" s="222"/>
      <c r="E170" s="222"/>
      <c r="F170" s="222"/>
      <c r="G170" s="222"/>
      <c r="H170" s="222"/>
      <c r="I170" s="222"/>
      <c r="J170" s="222"/>
      <c r="K170" s="208">
        <f t="shared" si="2"/>
        <v>0</v>
      </c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</row>
    <row r="171" spans="1:25" ht="15.75" x14ac:dyDescent="0.25">
      <c r="A171" s="202">
        <v>169</v>
      </c>
      <c r="B171" s="222"/>
      <c r="C171" s="224"/>
      <c r="D171" s="222"/>
      <c r="E171" s="222"/>
      <c r="F171" s="222"/>
      <c r="G171" s="222"/>
      <c r="H171" s="222"/>
      <c r="I171" s="222"/>
      <c r="J171" s="222"/>
      <c r="K171" s="208">
        <f t="shared" si="2"/>
        <v>0</v>
      </c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</row>
    <row r="172" spans="1:25" ht="15.75" x14ac:dyDescent="0.25">
      <c r="A172" s="202">
        <v>170</v>
      </c>
      <c r="B172" s="222"/>
      <c r="C172" s="224"/>
      <c r="D172" s="222"/>
      <c r="E172" s="222"/>
      <c r="F172" s="222"/>
      <c r="G172" s="222"/>
      <c r="H172" s="222"/>
      <c r="I172" s="222"/>
      <c r="J172" s="222"/>
      <c r="K172" s="208">
        <f t="shared" si="2"/>
        <v>0</v>
      </c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</row>
    <row r="173" spans="1:25" ht="15.75" x14ac:dyDescent="0.25">
      <c r="A173" s="202">
        <v>171</v>
      </c>
      <c r="B173" s="222"/>
      <c r="C173" s="224"/>
      <c r="D173" s="222"/>
      <c r="E173" s="222"/>
      <c r="F173" s="222"/>
      <c r="G173" s="222"/>
      <c r="H173" s="222"/>
      <c r="I173" s="222"/>
      <c r="J173" s="222"/>
      <c r="K173" s="208">
        <f t="shared" si="2"/>
        <v>0</v>
      </c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</row>
    <row r="174" spans="1:25" ht="15.75" x14ac:dyDescent="0.25">
      <c r="A174" s="202">
        <v>172</v>
      </c>
      <c r="B174" s="222"/>
      <c r="C174" s="224"/>
      <c r="D174" s="222"/>
      <c r="E174" s="222"/>
      <c r="F174" s="222"/>
      <c r="G174" s="222"/>
      <c r="H174" s="222"/>
      <c r="I174" s="222"/>
      <c r="J174" s="222"/>
      <c r="K174" s="208">
        <f t="shared" si="2"/>
        <v>0</v>
      </c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</row>
    <row r="175" spans="1:25" ht="15.75" x14ac:dyDescent="0.25">
      <c r="A175" s="202">
        <v>173</v>
      </c>
      <c r="B175" s="222"/>
      <c r="C175" s="224"/>
      <c r="D175" s="222"/>
      <c r="E175" s="222"/>
      <c r="F175" s="222"/>
      <c r="G175" s="222"/>
      <c r="H175" s="222"/>
      <c r="I175" s="222"/>
      <c r="J175" s="222"/>
      <c r="K175" s="208">
        <f t="shared" si="2"/>
        <v>0</v>
      </c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</row>
    <row r="176" spans="1:25" ht="15.75" x14ac:dyDescent="0.25">
      <c r="A176" s="202">
        <v>174</v>
      </c>
      <c r="B176" s="222"/>
      <c r="C176" s="224"/>
      <c r="D176" s="222"/>
      <c r="E176" s="222"/>
      <c r="F176" s="222"/>
      <c r="G176" s="222"/>
      <c r="H176" s="222"/>
      <c r="I176" s="222"/>
      <c r="J176" s="222"/>
      <c r="K176" s="208">
        <f t="shared" si="2"/>
        <v>0</v>
      </c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</row>
    <row r="177" spans="1:25" ht="15.75" x14ac:dyDescent="0.25">
      <c r="A177" s="202">
        <v>175</v>
      </c>
      <c r="B177" s="222"/>
      <c r="C177" s="224"/>
      <c r="D177" s="222"/>
      <c r="E177" s="222"/>
      <c r="F177" s="222"/>
      <c r="G177" s="222"/>
      <c r="H177" s="222"/>
      <c r="I177" s="222"/>
      <c r="J177" s="222"/>
      <c r="K177" s="208">
        <f t="shared" si="2"/>
        <v>0</v>
      </c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</row>
    <row r="178" spans="1:25" ht="15.75" x14ac:dyDescent="0.25">
      <c r="A178" s="202">
        <v>176</v>
      </c>
      <c r="B178" s="222"/>
      <c r="C178" s="224"/>
      <c r="D178" s="222"/>
      <c r="E178" s="222"/>
      <c r="F178" s="222"/>
      <c r="G178" s="222"/>
      <c r="H178" s="222"/>
      <c r="I178" s="222"/>
      <c r="J178" s="222"/>
      <c r="K178" s="208">
        <f t="shared" si="2"/>
        <v>0</v>
      </c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</row>
    <row r="179" spans="1:25" ht="15.75" x14ac:dyDescent="0.25">
      <c r="A179" s="202">
        <v>177</v>
      </c>
      <c r="B179" s="222"/>
      <c r="C179" s="224"/>
      <c r="D179" s="222"/>
      <c r="E179" s="222"/>
      <c r="F179" s="222"/>
      <c r="G179" s="222"/>
      <c r="H179" s="222"/>
      <c r="I179" s="222"/>
      <c r="J179" s="222"/>
      <c r="K179" s="208">
        <f t="shared" si="2"/>
        <v>0</v>
      </c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</row>
    <row r="180" spans="1:25" ht="15.75" x14ac:dyDescent="0.25">
      <c r="A180" s="202">
        <v>178</v>
      </c>
      <c r="B180" s="222"/>
      <c r="C180" s="224"/>
      <c r="D180" s="222"/>
      <c r="E180" s="222"/>
      <c r="F180" s="222"/>
      <c r="G180" s="222"/>
      <c r="H180" s="222"/>
      <c r="I180" s="222"/>
      <c r="J180" s="222"/>
      <c r="K180" s="208">
        <f t="shared" si="2"/>
        <v>0</v>
      </c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</row>
    <row r="181" spans="1:25" ht="15.75" x14ac:dyDescent="0.25">
      <c r="A181" s="202">
        <v>179</v>
      </c>
      <c r="B181" s="222"/>
      <c r="C181" s="224"/>
      <c r="D181" s="222"/>
      <c r="E181" s="222"/>
      <c r="F181" s="222"/>
      <c r="G181" s="222"/>
      <c r="H181" s="222"/>
      <c r="I181" s="222"/>
      <c r="J181" s="222"/>
      <c r="K181" s="208">
        <f t="shared" si="2"/>
        <v>0</v>
      </c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</row>
    <row r="182" spans="1:25" ht="15.75" x14ac:dyDescent="0.25">
      <c r="A182" s="202">
        <v>180</v>
      </c>
      <c r="B182" s="222"/>
      <c r="C182" s="224"/>
      <c r="D182" s="222"/>
      <c r="E182" s="222"/>
      <c r="F182" s="222"/>
      <c r="G182" s="222"/>
      <c r="H182" s="222"/>
      <c r="I182" s="222"/>
      <c r="J182" s="222"/>
      <c r="K182" s="208">
        <f t="shared" si="2"/>
        <v>0</v>
      </c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</row>
    <row r="183" spans="1:25" ht="15.75" x14ac:dyDescent="0.25">
      <c r="A183" s="202">
        <v>181</v>
      </c>
      <c r="B183" s="222"/>
      <c r="C183" s="224"/>
      <c r="D183" s="222"/>
      <c r="E183" s="222"/>
      <c r="F183" s="222"/>
      <c r="G183" s="222"/>
      <c r="H183" s="222"/>
      <c r="I183" s="222"/>
      <c r="J183" s="222"/>
      <c r="K183" s="208">
        <f t="shared" si="2"/>
        <v>0</v>
      </c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</row>
    <row r="184" spans="1:25" ht="15.75" x14ac:dyDescent="0.25">
      <c r="A184" s="202">
        <v>182</v>
      </c>
      <c r="B184" s="222"/>
      <c r="C184" s="224"/>
      <c r="D184" s="222"/>
      <c r="E184" s="222"/>
      <c r="F184" s="222"/>
      <c r="G184" s="222"/>
      <c r="H184" s="222"/>
      <c r="I184" s="222"/>
      <c r="J184" s="222"/>
      <c r="K184" s="208">
        <f t="shared" si="2"/>
        <v>0</v>
      </c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</row>
    <row r="185" spans="1:25" ht="15.75" x14ac:dyDescent="0.25">
      <c r="A185" s="202">
        <v>183</v>
      </c>
      <c r="B185" s="222"/>
      <c r="C185" s="224"/>
      <c r="D185" s="222"/>
      <c r="E185" s="222"/>
      <c r="F185" s="222"/>
      <c r="G185" s="222"/>
      <c r="H185" s="222"/>
      <c r="I185" s="222"/>
      <c r="J185" s="222"/>
      <c r="K185" s="208">
        <f t="shared" si="2"/>
        <v>0</v>
      </c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</row>
    <row r="186" spans="1:25" ht="15.75" x14ac:dyDescent="0.25">
      <c r="A186" s="202">
        <v>184</v>
      </c>
      <c r="B186" s="222"/>
      <c r="C186" s="224"/>
      <c r="D186" s="222"/>
      <c r="E186" s="222"/>
      <c r="F186" s="222"/>
      <c r="G186" s="222"/>
      <c r="H186" s="222"/>
      <c r="I186" s="222"/>
      <c r="J186" s="222"/>
      <c r="K186" s="208">
        <f t="shared" si="2"/>
        <v>0</v>
      </c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</row>
    <row r="187" spans="1:25" ht="15.75" x14ac:dyDescent="0.25">
      <c r="A187" s="202">
        <v>185</v>
      </c>
      <c r="B187" s="222"/>
      <c r="C187" s="224"/>
      <c r="D187" s="222"/>
      <c r="E187" s="222"/>
      <c r="F187" s="222"/>
      <c r="G187" s="222"/>
      <c r="H187" s="222"/>
      <c r="I187" s="222"/>
      <c r="J187" s="222"/>
      <c r="K187" s="208">
        <f t="shared" si="2"/>
        <v>0</v>
      </c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</row>
    <row r="188" spans="1:25" ht="15.75" x14ac:dyDescent="0.25">
      <c r="A188" s="202">
        <v>186</v>
      </c>
      <c r="B188" s="222"/>
      <c r="C188" s="224"/>
      <c r="D188" s="222"/>
      <c r="E188" s="222"/>
      <c r="F188" s="222"/>
      <c r="G188" s="222"/>
      <c r="H188" s="222"/>
      <c r="I188" s="222"/>
      <c r="J188" s="222"/>
      <c r="K188" s="208">
        <f t="shared" si="2"/>
        <v>0</v>
      </c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</row>
    <row r="189" spans="1:25" ht="15.75" x14ac:dyDescent="0.25">
      <c r="A189" s="202">
        <v>187</v>
      </c>
      <c r="B189" s="222"/>
      <c r="C189" s="224"/>
      <c r="D189" s="222"/>
      <c r="E189" s="222"/>
      <c r="F189" s="222"/>
      <c r="G189" s="222"/>
      <c r="H189" s="222"/>
      <c r="I189" s="222"/>
      <c r="J189" s="222"/>
      <c r="K189" s="208">
        <f t="shared" si="2"/>
        <v>0</v>
      </c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</row>
    <row r="190" spans="1:25" ht="15.75" x14ac:dyDescent="0.25">
      <c r="A190" s="202">
        <v>188</v>
      </c>
      <c r="B190" s="222"/>
      <c r="C190" s="224"/>
      <c r="D190" s="222"/>
      <c r="E190" s="222"/>
      <c r="F190" s="222"/>
      <c r="G190" s="222"/>
      <c r="H190" s="222"/>
      <c r="I190" s="222"/>
      <c r="J190" s="222"/>
      <c r="K190" s="208">
        <f t="shared" si="2"/>
        <v>0</v>
      </c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</row>
    <row r="191" spans="1:25" ht="15.75" x14ac:dyDescent="0.25">
      <c r="A191" s="202">
        <v>189</v>
      </c>
      <c r="B191" s="222"/>
      <c r="C191" s="224"/>
      <c r="D191" s="222"/>
      <c r="E191" s="222"/>
      <c r="F191" s="222"/>
      <c r="G191" s="222"/>
      <c r="H191" s="222"/>
      <c r="I191" s="222"/>
      <c r="J191" s="222"/>
      <c r="K191" s="208">
        <f t="shared" si="2"/>
        <v>0</v>
      </c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</row>
    <row r="192" spans="1:25" ht="15.75" x14ac:dyDescent="0.25">
      <c r="A192" s="202">
        <v>190</v>
      </c>
      <c r="B192" s="222"/>
      <c r="C192" s="224"/>
      <c r="D192" s="222"/>
      <c r="E192" s="222"/>
      <c r="F192" s="222"/>
      <c r="G192" s="222"/>
      <c r="H192" s="222"/>
      <c r="I192" s="222"/>
      <c r="J192" s="222"/>
      <c r="K192" s="208">
        <f t="shared" si="2"/>
        <v>0</v>
      </c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</row>
    <row r="193" spans="1:25" ht="15.75" x14ac:dyDescent="0.25">
      <c r="A193" s="202">
        <v>191</v>
      </c>
      <c r="B193" s="222"/>
      <c r="C193" s="224"/>
      <c r="D193" s="222"/>
      <c r="E193" s="222"/>
      <c r="F193" s="222"/>
      <c r="G193" s="222"/>
      <c r="H193" s="222"/>
      <c r="I193" s="222"/>
      <c r="J193" s="222"/>
      <c r="K193" s="208">
        <f t="shared" si="2"/>
        <v>0</v>
      </c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</row>
    <row r="194" spans="1:25" ht="15.75" x14ac:dyDescent="0.25">
      <c r="A194" s="202">
        <v>192</v>
      </c>
      <c r="B194" s="222"/>
      <c r="C194" s="224"/>
      <c r="D194" s="222"/>
      <c r="E194" s="222"/>
      <c r="F194" s="222"/>
      <c r="G194" s="222"/>
      <c r="H194" s="222"/>
      <c r="I194" s="222"/>
      <c r="J194" s="222"/>
      <c r="K194" s="208">
        <f t="shared" si="2"/>
        <v>0</v>
      </c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</row>
    <row r="195" spans="1:25" ht="15.75" x14ac:dyDescent="0.25">
      <c r="A195" s="202">
        <v>193</v>
      </c>
      <c r="B195" s="222"/>
      <c r="C195" s="224"/>
      <c r="D195" s="222"/>
      <c r="E195" s="222"/>
      <c r="F195" s="222"/>
      <c r="G195" s="222"/>
      <c r="H195" s="222"/>
      <c r="I195" s="222"/>
      <c r="J195" s="222"/>
      <c r="K195" s="208">
        <f t="shared" si="2"/>
        <v>0</v>
      </c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</row>
    <row r="196" spans="1:25" ht="15.75" x14ac:dyDescent="0.25">
      <c r="A196" s="202">
        <v>194</v>
      </c>
      <c r="B196" s="222"/>
      <c r="C196" s="224"/>
      <c r="D196" s="222"/>
      <c r="E196" s="222"/>
      <c r="F196" s="222"/>
      <c r="G196" s="222"/>
      <c r="H196" s="222"/>
      <c r="I196" s="222"/>
      <c r="J196" s="222"/>
      <c r="K196" s="208">
        <f t="shared" ref="K196:K259" si="3">C196</f>
        <v>0</v>
      </c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</row>
    <row r="197" spans="1:25" ht="15.75" x14ac:dyDescent="0.25">
      <c r="A197" s="202">
        <v>195</v>
      </c>
      <c r="B197" s="222"/>
      <c r="C197" s="224"/>
      <c r="D197" s="222"/>
      <c r="E197" s="222"/>
      <c r="F197" s="222"/>
      <c r="G197" s="222"/>
      <c r="H197" s="222"/>
      <c r="I197" s="222"/>
      <c r="J197" s="222"/>
      <c r="K197" s="208">
        <f t="shared" si="3"/>
        <v>0</v>
      </c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</row>
    <row r="198" spans="1:25" ht="15.75" x14ac:dyDescent="0.25">
      <c r="A198" s="202">
        <v>196</v>
      </c>
      <c r="B198" s="222"/>
      <c r="C198" s="224"/>
      <c r="D198" s="222"/>
      <c r="E198" s="222"/>
      <c r="F198" s="222"/>
      <c r="G198" s="222"/>
      <c r="H198" s="222"/>
      <c r="I198" s="222"/>
      <c r="J198" s="222"/>
      <c r="K198" s="208">
        <f t="shared" si="3"/>
        <v>0</v>
      </c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</row>
    <row r="199" spans="1:25" ht="15.75" x14ac:dyDescent="0.25">
      <c r="A199" s="202">
        <v>197</v>
      </c>
      <c r="B199" s="222"/>
      <c r="C199" s="224"/>
      <c r="D199" s="222"/>
      <c r="E199" s="222"/>
      <c r="F199" s="222"/>
      <c r="G199" s="222"/>
      <c r="H199" s="222"/>
      <c r="I199" s="222"/>
      <c r="J199" s="222"/>
      <c r="K199" s="208">
        <f t="shared" si="3"/>
        <v>0</v>
      </c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</row>
    <row r="200" spans="1:25" ht="15.75" x14ac:dyDescent="0.25">
      <c r="A200" s="202">
        <v>198</v>
      </c>
      <c r="B200" s="222"/>
      <c r="C200" s="224"/>
      <c r="D200" s="222"/>
      <c r="E200" s="222"/>
      <c r="F200" s="222"/>
      <c r="G200" s="222"/>
      <c r="H200" s="222"/>
      <c r="I200" s="222"/>
      <c r="J200" s="222"/>
      <c r="K200" s="208">
        <f t="shared" si="3"/>
        <v>0</v>
      </c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</row>
    <row r="201" spans="1:25" ht="15.75" x14ac:dyDescent="0.25">
      <c r="A201" s="202">
        <v>199</v>
      </c>
      <c r="B201" s="222"/>
      <c r="C201" s="224"/>
      <c r="D201" s="222"/>
      <c r="E201" s="222"/>
      <c r="F201" s="222"/>
      <c r="G201" s="222"/>
      <c r="H201" s="222"/>
      <c r="I201" s="222"/>
      <c r="J201" s="222"/>
      <c r="K201" s="208">
        <f t="shared" si="3"/>
        <v>0</v>
      </c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</row>
    <row r="202" spans="1:25" ht="15.75" x14ac:dyDescent="0.25">
      <c r="A202" s="202">
        <v>200</v>
      </c>
      <c r="B202" s="222"/>
      <c r="C202" s="224"/>
      <c r="D202" s="222"/>
      <c r="E202" s="222"/>
      <c r="F202" s="222"/>
      <c r="G202" s="222"/>
      <c r="H202" s="222"/>
      <c r="I202" s="222"/>
      <c r="J202" s="222"/>
      <c r="K202" s="208">
        <f t="shared" si="3"/>
        <v>0</v>
      </c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</row>
    <row r="203" spans="1:25" ht="15.75" x14ac:dyDescent="0.25">
      <c r="A203" s="202">
        <v>201</v>
      </c>
      <c r="B203" s="222"/>
      <c r="C203" s="224"/>
      <c r="D203" s="222"/>
      <c r="E203" s="222"/>
      <c r="F203" s="222"/>
      <c r="G203" s="222"/>
      <c r="H203" s="222"/>
      <c r="I203" s="222"/>
      <c r="J203" s="222"/>
      <c r="K203" s="208">
        <f t="shared" si="3"/>
        <v>0</v>
      </c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</row>
    <row r="204" spans="1:25" ht="15.75" x14ac:dyDescent="0.25">
      <c r="A204" s="202">
        <v>202</v>
      </c>
      <c r="B204" s="222"/>
      <c r="C204" s="224"/>
      <c r="D204" s="222"/>
      <c r="E204" s="222"/>
      <c r="F204" s="222"/>
      <c r="G204" s="222"/>
      <c r="H204" s="222"/>
      <c r="I204" s="222"/>
      <c r="J204" s="222"/>
      <c r="K204" s="208">
        <f t="shared" si="3"/>
        <v>0</v>
      </c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</row>
    <row r="205" spans="1:25" ht="15.75" x14ac:dyDescent="0.25">
      <c r="A205" s="202">
        <v>203</v>
      </c>
      <c r="B205" s="222"/>
      <c r="C205" s="224"/>
      <c r="D205" s="222"/>
      <c r="E205" s="222"/>
      <c r="F205" s="222"/>
      <c r="G205" s="222"/>
      <c r="H205" s="222"/>
      <c r="I205" s="222"/>
      <c r="J205" s="222"/>
      <c r="K205" s="208">
        <f t="shared" si="3"/>
        <v>0</v>
      </c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</row>
    <row r="206" spans="1:25" ht="15.75" x14ac:dyDescent="0.25">
      <c r="A206" s="202">
        <v>204</v>
      </c>
      <c r="B206" s="222"/>
      <c r="C206" s="224"/>
      <c r="D206" s="222"/>
      <c r="E206" s="222"/>
      <c r="F206" s="222"/>
      <c r="G206" s="222"/>
      <c r="H206" s="222"/>
      <c r="I206" s="222"/>
      <c r="J206" s="222"/>
      <c r="K206" s="208">
        <f t="shared" si="3"/>
        <v>0</v>
      </c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</row>
    <row r="207" spans="1:25" ht="15.75" x14ac:dyDescent="0.25">
      <c r="A207" s="202">
        <v>205</v>
      </c>
      <c r="B207" s="222"/>
      <c r="C207" s="224"/>
      <c r="D207" s="222"/>
      <c r="E207" s="222"/>
      <c r="F207" s="222"/>
      <c r="G207" s="222"/>
      <c r="H207" s="222"/>
      <c r="I207" s="222"/>
      <c r="J207" s="222"/>
      <c r="K207" s="208">
        <f t="shared" si="3"/>
        <v>0</v>
      </c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</row>
    <row r="208" spans="1:25" ht="15.75" x14ac:dyDescent="0.25">
      <c r="A208" s="202">
        <v>206</v>
      </c>
      <c r="B208" s="222"/>
      <c r="C208" s="224"/>
      <c r="D208" s="222"/>
      <c r="E208" s="222"/>
      <c r="F208" s="222"/>
      <c r="G208" s="222"/>
      <c r="H208" s="222"/>
      <c r="I208" s="222"/>
      <c r="J208" s="222"/>
      <c r="K208" s="208">
        <f t="shared" si="3"/>
        <v>0</v>
      </c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</row>
    <row r="209" spans="1:25" ht="15.75" x14ac:dyDescent="0.25">
      <c r="A209" s="202">
        <v>207</v>
      </c>
      <c r="B209" s="222"/>
      <c r="C209" s="224"/>
      <c r="D209" s="222"/>
      <c r="E209" s="222"/>
      <c r="F209" s="222"/>
      <c r="G209" s="222"/>
      <c r="H209" s="222"/>
      <c r="I209" s="222"/>
      <c r="J209" s="222"/>
      <c r="K209" s="208">
        <f t="shared" si="3"/>
        <v>0</v>
      </c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</row>
    <row r="210" spans="1:25" ht="15.75" x14ac:dyDescent="0.25">
      <c r="A210" s="202">
        <v>208</v>
      </c>
      <c r="B210" s="222"/>
      <c r="C210" s="224"/>
      <c r="D210" s="222"/>
      <c r="E210" s="222"/>
      <c r="F210" s="222"/>
      <c r="G210" s="222"/>
      <c r="H210" s="222"/>
      <c r="I210" s="222"/>
      <c r="J210" s="222"/>
      <c r="K210" s="208">
        <f t="shared" si="3"/>
        <v>0</v>
      </c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</row>
    <row r="211" spans="1:25" ht="15.75" x14ac:dyDescent="0.25">
      <c r="A211" s="202">
        <v>209</v>
      </c>
      <c r="B211" s="222"/>
      <c r="C211" s="224"/>
      <c r="D211" s="222"/>
      <c r="E211" s="222"/>
      <c r="F211" s="222"/>
      <c r="G211" s="222"/>
      <c r="H211" s="222"/>
      <c r="I211" s="222"/>
      <c r="J211" s="222"/>
      <c r="K211" s="208">
        <f t="shared" si="3"/>
        <v>0</v>
      </c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</row>
    <row r="212" spans="1:25" ht="15.75" x14ac:dyDescent="0.25">
      <c r="A212" s="202">
        <v>210</v>
      </c>
      <c r="B212" s="222"/>
      <c r="C212" s="224"/>
      <c r="D212" s="222"/>
      <c r="E212" s="222"/>
      <c r="F212" s="222"/>
      <c r="G212" s="222"/>
      <c r="H212" s="222"/>
      <c r="I212" s="222"/>
      <c r="J212" s="222"/>
      <c r="K212" s="208">
        <f t="shared" si="3"/>
        <v>0</v>
      </c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</row>
    <row r="213" spans="1:25" ht="15.75" x14ac:dyDescent="0.25">
      <c r="A213" s="202">
        <v>211</v>
      </c>
      <c r="B213" s="222"/>
      <c r="C213" s="224"/>
      <c r="D213" s="222"/>
      <c r="E213" s="222"/>
      <c r="F213" s="222"/>
      <c r="G213" s="222"/>
      <c r="H213" s="222"/>
      <c r="I213" s="222"/>
      <c r="J213" s="222"/>
      <c r="K213" s="208">
        <f t="shared" si="3"/>
        <v>0</v>
      </c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</row>
    <row r="214" spans="1:25" ht="15.75" x14ac:dyDescent="0.25">
      <c r="A214" s="202">
        <v>212</v>
      </c>
      <c r="B214" s="222"/>
      <c r="C214" s="224"/>
      <c r="D214" s="222"/>
      <c r="E214" s="222"/>
      <c r="F214" s="222"/>
      <c r="G214" s="222"/>
      <c r="H214" s="222"/>
      <c r="I214" s="222"/>
      <c r="J214" s="222"/>
      <c r="K214" s="208">
        <f t="shared" si="3"/>
        <v>0</v>
      </c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</row>
    <row r="215" spans="1:25" ht="15.75" x14ac:dyDescent="0.25">
      <c r="A215" s="202">
        <v>213</v>
      </c>
      <c r="B215" s="222"/>
      <c r="C215" s="224"/>
      <c r="D215" s="222"/>
      <c r="E215" s="222"/>
      <c r="F215" s="222"/>
      <c r="G215" s="222"/>
      <c r="H215" s="222"/>
      <c r="I215" s="222"/>
      <c r="J215" s="222"/>
      <c r="K215" s="208">
        <f t="shared" si="3"/>
        <v>0</v>
      </c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</row>
    <row r="216" spans="1:25" ht="15.75" x14ac:dyDescent="0.25">
      <c r="A216" s="202">
        <v>214</v>
      </c>
      <c r="B216" s="222"/>
      <c r="C216" s="224"/>
      <c r="D216" s="222"/>
      <c r="E216" s="222"/>
      <c r="F216" s="222"/>
      <c r="G216" s="222"/>
      <c r="H216" s="222"/>
      <c r="I216" s="222"/>
      <c r="J216" s="222"/>
      <c r="K216" s="208">
        <f t="shared" si="3"/>
        <v>0</v>
      </c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</row>
    <row r="217" spans="1:25" ht="15.75" x14ac:dyDescent="0.25">
      <c r="A217" s="202">
        <v>215</v>
      </c>
      <c r="B217" s="222"/>
      <c r="C217" s="224"/>
      <c r="D217" s="222"/>
      <c r="E217" s="222"/>
      <c r="F217" s="222"/>
      <c r="G217" s="222"/>
      <c r="H217" s="222"/>
      <c r="I217" s="222"/>
      <c r="J217" s="222"/>
      <c r="K217" s="208">
        <f t="shared" si="3"/>
        <v>0</v>
      </c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</row>
    <row r="218" spans="1:25" ht="15.75" x14ac:dyDescent="0.25">
      <c r="A218" s="202">
        <v>216</v>
      </c>
      <c r="B218" s="222"/>
      <c r="C218" s="224"/>
      <c r="D218" s="222"/>
      <c r="E218" s="222"/>
      <c r="F218" s="222"/>
      <c r="G218" s="222"/>
      <c r="H218" s="222"/>
      <c r="I218" s="222"/>
      <c r="J218" s="222"/>
      <c r="K218" s="208">
        <f t="shared" si="3"/>
        <v>0</v>
      </c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</row>
    <row r="219" spans="1:25" ht="15.75" x14ac:dyDescent="0.25">
      <c r="A219" s="202">
        <v>217</v>
      </c>
      <c r="B219" s="222"/>
      <c r="C219" s="224"/>
      <c r="D219" s="222"/>
      <c r="E219" s="222"/>
      <c r="F219" s="222"/>
      <c r="G219" s="222"/>
      <c r="H219" s="222"/>
      <c r="I219" s="222"/>
      <c r="J219" s="222"/>
      <c r="K219" s="208">
        <f t="shared" si="3"/>
        <v>0</v>
      </c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</row>
    <row r="220" spans="1:25" ht="15.75" x14ac:dyDescent="0.25">
      <c r="A220" s="202">
        <v>218</v>
      </c>
      <c r="B220" s="222"/>
      <c r="C220" s="224"/>
      <c r="D220" s="222"/>
      <c r="E220" s="222"/>
      <c r="F220" s="222"/>
      <c r="G220" s="222"/>
      <c r="H220" s="222"/>
      <c r="I220" s="222"/>
      <c r="J220" s="222"/>
      <c r="K220" s="208">
        <f t="shared" si="3"/>
        <v>0</v>
      </c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</row>
    <row r="221" spans="1:25" ht="15.75" x14ac:dyDescent="0.25">
      <c r="A221" s="202">
        <v>219</v>
      </c>
      <c r="B221" s="222"/>
      <c r="C221" s="224"/>
      <c r="D221" s="222"/>
      <c r="E221" s="222"/>
      <c r="F221" s="222"/>
      <c r="G221" s="222"/>
      <c r="H221" s="222"/>
      <c r="I221" s="222"/>
      <c r="J221" s="222"/>
      <c r="K221" s="208">
        <f t="shared" si="3"/>
        <v>0</v>
      </c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</row>
    <row r="222" spans="1:25" ht="15.75" x14ac:dyDescent="0.25">
      <c r="A222" s="202">
        <v>220</v>
      </c>
      <c r="B222" s="222"/>
      <c r="C222" s="224"/>
      <c r="D222" s="222"/>
      <c r="E222" s="222"/>
      <c r="F222" s="222"/>
      <c r="G222" s="222"/>
      <c r="H222" s="222"/>
      <c r="I222" s="222"/>
      <c r="J222" s="222"/>
      <c r="K222" s="208">
        <f t="shared" si="3"/>
        <v>0</v>
      </c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</row>
    <row r="223" spans="1:25" ht="15.75" x14ac:dyDescent="0.25">
      <c r="A223" s="202">
        <v>221</v>
      </c>
      <c r="B223" s="222"/>
      <c r="C223" s="224"/>
      <c r="D223" s="222"/>
      <c r="E223" s="222"/>
      <c r="F223" s="222"/>
      <c r="G223" s="222"/>
      <c r="H223" s="222"/>
      <c r="I223" s="222"/>
      <c r="J223" s="222"/>
      <c r="K223" s="208">
        <f t="shared" si="3"/>
        <v>0</v>
      </c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</row>
    <row r="224" spans="1:25" ht="15.75" x14ac:dyDescent="0.25">
      <c r="A224" s="202">
        <v>222</v>
      </c>
      <c r="B224" s="222"/>
      <c r="C224" s="224"/>
      <c r="D224" s="222"/>
      <c r="E224" s="222"/>
      <c r="F224" s="222"/>
      <c r="G224" s="222"/>
      <c r="H224" s="222"/>
      <c r="I224" s="222"/>
      <c r="J224" s="222"/>
      <c r="K224" s="208">
        <f t="shared" si="3"/>
        <v>0</v>
      </c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</row>
    <row r="225" spans="1:25" ht="15.75" x14ac:dyDescent="0.25">
      <c r="A225" s="202">
        <v>223</v>
      </c>
      <c r="B225" s="222"/>
      <c r="C225" s="224"/>
      <c r="D225" s="222"/>
      <c r="E225" s="222"/>
      <c r="F225" s="222"/>
      <c r="G225" s="222"/>
      <c r="H225" s="222"/>
      <c r="I225" s="222"/>
      <c r="J225" s="222"/>
      <c r="K225" s="208">
        <f t="shared" si="3"/>
        <v>0</v>
      </c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</row>
    <row r="226" spans="1:25" ht="15.75" x14ac:dyDescent="0.25">
      <c r="A226" s="202">
        <v>224</v>
      </c>
      <c r="B226" s="222"/>
      <c r="C226" s="224"/>
      <c r="D226" s="222"/>
      <c r="E226" s="222"/>
      <c r="F226" s="222"/>
      <c r="G226" s="222"/>
      <c r="H226" s="222"/>
      <c r="I226" s="222"/>
      <c r="J226" s="222"/>
      <c r="K226" s="208">
        <f t="shared" si="3"/>
        <v>0</v>
      </c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</row>
    <row r="227" spans="1:25" ht="15.75" x14ac:dyDescent="0.25">
      <c r="A227" s="202">
        <v>225</v>
      </c>
      <c r="B227" s="222"/>
      <c r="C227" s="224"/>
      <c r="D227" s="222"/>
      <c r="E227" s="222"/>
      <c r="F227" s="222"/>
      <c r="G227" s="222"/>
      <c r="H227" s="222"/>
      <c r="I227" s="222"/>
      <c r="J227" s="222"/>
      <c r="K227" s="208">
        <f t="shared" si="3"/>
        <v>0</v>
      </c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</row>
    <row r="228" spans="1:25" ht="15.75" x14ac:dyDescent="0.25">
      <c r="A228" s="202">
        <v>226</v>
      </c>
      <c r="B228" s="222"/>
      <c r="C228" s="224"/>
      <c r="D228" s="222"/>
      <c r="E228" s="222"/>
      <c r="F228" s="222"/>
      <c r="G228" s="222"/>
      <c r="H228" s="222"/>
      <c r="I228" s="222"/>
      <c r="J228" s="222"/>
      <c r="K228" s="208">
        <f t="shared" si="3"/>
        <v>0</v>
      </c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22"/>
    </row>
    <row r="229" spans="1:25" ht="15.75" x14ac:dyDescent="0.25">
      <c r="A229" s="202">
        <v>227</v>
      </c>
      <c r="B229" s="222"/>
      <c r="C229" s="224"/>
      <c r="D229" s="222"/>
      <c r="E229" s="222"/>
      <c r="F229" s="222"/>
      <c r="G229" s="222"/>
      <c r="H229" s="222"/>
      <c r="I229" s="222"/>
      <c r="J229" s="222"/>
      <c r="K229" s="208">
        <f t="shared" si="3"/>
        <v>0</v>
      </c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</row>
    <row r="230" spans="1:25" ht="15.75" x14ac:dyDescent="0.25">
      <c r="A230" s="202">
        <v>228</v>
      </c>
      <c r="B230" s="222"/>
      <c r="C230" s="224"/>
      <c r="D230" s="222"/>
      <c r="E230" s="222"/>
      <c r="F230" s="222"/>
      <c r="G230" s="222"/>
      <c r="H230" s="222"/>
      <c r="I230" s="222"/>
      <c r="J230" s="222"/>
      <c r="K230" s="208">
        <f t="shared" si="3"/>
        <v>0</v>
      </c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</row>
    <row r="231" spans="1:25" ht="15.75" x14ac:dyDescent="0.25">
      <c r="A231" s="202">
        <v>229</v>
      </c>
      <c r="B231" s="222"/>
      <c r="C231" s="224"/>
      <c r="D231" s="222"/>
      <c r="E231" s="222"/>
      <c r="F231" s="222"/>
      <c r="G231" s="222"/>
      <c r="H231" s="222"/>
      <c r="I231" s="222"/>
      <c r="J231" s="222"/>
      <c r="K231" s="208">
        <f t="shared" si="3"/>
        <v>0</v>
      </c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</row>
    <row r="232" spans="1:25" ht="15.75" x14ac:dyDescent="0.25">
      <c r="A232" s="202">
        <v>230</v>
      </c>
      <c r="B232" s="222"/>
      <c r="C232" s="224"/>
      <c r="D232" s="222"/>
      <c r="E232" s="222"/>
      <c r="F232" s="222"/>
      <c r="G232" s="222"/>
      <c r="H232" s="222"/>
      <c r="I232" s="222"/>
      <c r="J232" s="222"/>
      <c r="K232" s="208">
        <f t="shared" si="3"/>
        <v>0</v>
      </c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</row>
    <row r="233" spans="1:25" ht="15.75" x14ac:dyDescent="0.25">
      <c r="A233" s="202">
        <v>231</v>
      </c>
      <c r="B233" s="222"/>
      <c r="C233" s="224"/>
      <c r="D233" s="222"/>
      <c r="E233" s="222"/>
      <c r="F233" s="222"/>
      <c r="G233" s="222"/>
      <c r="H233" s="222"/>
      <c r="I233" s="222"/>
      <c r="J233" s="222"/>
      <c r="K233" s="208">
        <f t="shared" si="3"/>
        <v>0</v>
      </c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</row>
    <row r="234" spans="1:25" ht="15.75" x14ac:dyDescent="0.25">
      <c r="A234" s="202">
        <v>232</v>
      </c>
      <c r="B234" s="222"/>
      <c r="C234" s="224"/>
      <c r="D234" s="222"/>
      <c r="E234" s="222"/>
      <c r="F234" s="222"/>
      <c r="G234" s="222"/>
      <c r="H234" s="222"/>
      <c r="I234" s="222"/>
      <c r="J234" s="222"/>
      <c r="K234" s="208">
        <f t="shared" si="3"/>
        <v>0</v>
      </c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</row>
    <row r="235" spans="1:25" ht="15.75" x14ac:dyDescent="0.25">
      <c r="A235" s="202">
        <v>233</v>
      </c>
      <c r="B235" s="222"/>
      <c r="C235" s="224"/>
      <c r="D235" s="222"/>
      <c r="E235" s="222"/>
      <c r="F235" s="222"/>
      <c r="G235" s="222"/>
      <c r="H235" s="222"/>
      <c r="I235" s="222"/>
      <c r="J235" s="222"/>
      <c r="K235" s="208">
        <f t="shared" si="3"/>
        <v>0</v>
      </c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</row>
    <row r="236" spans="1:25" ht="15.75" x14ac:dyDescent="0.25">
      <c r="A236" s="202">
        <v>234</v>
      </c>
      <c r="B236" s="222"/>
      <c r="C236" s="224"/>
      <c r="D236" s="222"/>
      <c r="E236" s="222"/>
      <c r="F236" s="222"/>
      <c r="G236" s="222"/>
      <c r="H236" s="222"/>
      <c r="I236" s="222"/>
      <c r="J236" s="222"/>
      <c r="K236" s="208">
        <f t="shared" si="3"/>
        <v>0</v>
      </c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22"/>
    </row>
    <row r="237" spans="1:25" ht="15.75" x14ac:dyDescent="0.25">
      <c r="A237" s="202">
        <v>235</v>
      </c>
      <c r="B237" s="222"/>
      <c r="C237" s="224"/>
      <c r="D237" s="222"/>
      <c r="E237" s="222"/>
      <c r="F237" s="222"/>
      <c r="G237" s="222"/>
      <c r="H237" s="222"/>
      <c r="I237" s="222"/>
      <c r="J237" s="222"/>
      <c r="K237" s="208">
        <f t="shared" si="3"/>
        <v>0</v>
      </c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22"/>
    </row>
    <row r="238" spans="1:25" ht="15.75" x14ac:dyDescent="0.25">
      <c r="A238" s="202">
        <v>236</v>
      </c>
      <c r="B238" s="222"/>
      <c r="C238" s="224"/>
      <c r="D238" s="222"/>
      <c r="E238" s="222"/>
      <c r="F238" s="222"/>
      <c r="G238" s="222"/>
      <c r="H238" s="222"/>
      <c r="I238" s="222"/>
      <c r="J238" s="222"/>
      <c r="K238" s="208">
        <f t="shared" si="3"/>
        <v>0</v>
      </c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22"/>
    </row>
    <row r="239" spans="1:25" ht="15.75" x14ac:dyDescent="0.25">
      <c r="A239" s="202">
        <v>237</v>
      </c>
      <c r="B239" s="222"/>
      <c r="C239" s="224"/>
      <c r="D239" s="222"/>
      <c r="E239" s="222"/>
      <c r="F239" s="222"/>
      <c r="G239" s="222"/>
      <c r="H239" s="222"/>
      <c r="I239" s="222"/>
      <c r="J239" s="222"/>
      <c r="K239" s="208">
        <f t="shared" si="3"/>
        <v>0</v>
      </c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22"/>
    </row>
    <row r="240" spans="1:25" ht="15.75" x14ac:dyDescent="0.25">
      <c r="A240" s="202">
        <v>238</v>
      </c>
      <c r="B240" s="222"/>
      <c r="C240" s="224"/>
      <c r="D240" s="222"/>
      <c r="E240" s="222"/>
      <c r="F240" s="222"/>
      <c r="G240" s="222"/>
      <c r="H240" s="222"/>
      <c r="I240" s="222"/>
      <c r="J240" s="222"/>
      <c r="K240" s="208">
        <f t="shared" si="3"/>
        <v>0</v>
      </c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</row>
    <row r="241" spans="1:25" ht="15.75" x14ac:dyDescent="0.25">
      <c r="A241" s="202">
        <v>239</v>
      </c>
      <c r="B241" s="222"/>
      <c r="C241" s="224"/>
      <c r="D241" s="222"/>
      <c r="E241" s="222"/>
      <c r="F241" s="222"/>
      <c r="G241" s="222"/>
      <c r="H241" s="222"/>
      <c r="I241" s="222"/>
      <c r="J241" s="222"/>
      <c r="K241" s="208">
        <f t="shared" si="3"/>
        <v>0</v>
      </c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</row>
    <row r="242" spans="1:25" ht="15.75" x14ac:dyDescent="0.25">
      <c r="A242" s="202">
        <v>240</v>
      </c>
      <c r="B242" s="222"/>
      <c r="C242" s="224"/>
      <c r="D242" s="222"/>
      <c r="E242" s="222"/>
      <c r="F242" s="222"/>
      <c r="G242" s="222"/>
      <c r="H242" s="222"/>
      <c r="I242" s="222"/>
      <c r="J242" s="222"/>
      <c r="K242" s="208">
        <f t="shared" si="3"/>
        <v>0</v>
      </c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</row>
    <row r="243" spans="1:25" ht="15.75" x14ac:dyDescent="0.25">
      <c r="A243" s="202">
        <v>241</v>
      </c>
      <c r="B243" s="222"/>
      <c r="C243" s="224"/>
      <c r="D243" s="222"/>
      <c r="E243" s="222"/>
      <c r="F243" s="222"/>
      <c r="G243" s="222"/>
      <c r="H243" s="222"/>
      <c r="I243" s="222"/>
      <c r="J243" s="222"/>
      <c r="K243" s="208">
        <f t="shared" si="3"/>
        <v>0</v>
      </c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</row>
    <row r="244" spans="1:25" ht="15.75" x14ac:dyDescent="0.25">
      <c r="A244" s="202">
        <v>242</v>
      </c>
      <c r="B244" s="222"/>
      <c r="C244" s="224"/>
      <c r="D244" s="222"/>
      <c r="E244" s="222"/>
      <c r="F244" s="222"/>
      <c r="G244" s="222"/>
      <c r="H244" s="222"/>
      <c r="I244" s="222"/>
      <c r="J244" s="222"/>
      <c r="K244" s="208">
        <f t="shared" si="3"/>
        <v>0</v>
      </c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</row>
    <row r="245" spans="1:25" ht="15.75" x14ac:dyDescent="0.25">
      <c r="A245" s="202">
        <v>243</v>
      </c>
      <c r="B245" s="222"/>
      <c r="C245" s="224"/>
      <c r="D245" s="222"/>
      <c r="E245" s="222"/>
      <c r="F245" s="222"/>
      <c r="G245" s="222"/>
      <c r="H245" s="222"/>
      <c r="I245" s="222"/>
      <c r="J245" s="222"/>
      <c r="K245" s="208">
        <f t="shared" si="3"/>
        <v>0</v>
      </c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</row>
    <row r="246" spans="1:25" ht="15.75" x14ac:dyDescent="0.25">
      <c r="A246" s="202">
        <v>244</v>
      </c>
      <c r="B246" s="222"/>
      <c r="C246" s="224"/>
      <c r="D246" s="222"/>
      <c r="E246" s="222"/>
      <c r="F246" s="222"/>
      <c r="G246" s="222"/>
      <c r="H246" s="222"/>
      <c r="I246" s="222"/>
      <c r="J246" s="222"/>
      <c r="K246" s="208">
        <f t="shared" si="3"/>
        <v>0</v>
      </c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22"/>
    </row>
    <row r="247" spans="1:25" ht="15.75" x14ac:dyDescent="0.25">
      <c r="A247" s="202">
        <v>245</v>
      </c>
      <c r="B247" s="222"/>
      <c r="C247" s="224"/>
      <c r="D247" s="222"/>
      <c r="E247" s="222"/>
      <c r="F247" s="222"/>
      <c r="G247" s="222"/>
      <c r="H247" s="222"/>
      <c r="I247" s="222"/>
      <c r="J247" s="222"/>
      <c r="K247" s="208">
        <f t="shared" si="3"/>
        <v>0</v>
      </c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22"/>
    </row>
    <row r="248" spans="1:25" ht="15.75" x14ac:dyDescent="0.25">
      <c r="A248" s="202">
        <v>246</v>
      </c>
      <c r="B248" s="222"/>
      <c r="C248" s="224"/>
      <c r="D248" s="222"/>
      <c r="E248" s="222"/>
      <c r="F248" s="222"/>
      <c r="G248" s="222"/>
      <c r="H248" s="222"/>
      <c r="I248" s="222"/>
      <c r="J248" s="222"/>
      <c r="K248" s="208">
        <f t="shared" si="3"/>
        <v>0</v>
      </c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</row>
    <row r="249" spans="1:25" ht="15.75" x14ac:dyDescent="0.25">
      <c r="A249" s="202">
        <v>247</v>
      </c>
      <c r="B249" s="222"/>
      <c r="C249" s="224"/>
      <c r="D249" s="222"/>
      <c r="E249" s="222"/>
      <c r="F249" s="222"/>
      <c r="G249" s="222"/>
      <c r="H249" s="222"/>
      <c r="I249" s="222"/>
      <c r="J249" s="222"/>
      <c r="K249" s="208">
        <f t="shared" si="3"/>
        <v>0</v>
      </c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</row>
    <row r="250" spans="1:25" ht="15.75" x14ac:dyDescent="0.25">
      <c r="A250" s="202">
        <v>248</v>
      </c>
      <c r="B250" s="222"/>
      <c r="C250" s="224"/>
      <c r="D250" s="222"/>
      <c r="E250" s="222"/>
      <c r="F250" s="222"/>
      <c r="G250" s="222"/>
      <c r="H250" s="222"/>
      <c r="I250" s="222"/>
      <c r="J250" s="222"/>
      <c r="K250" s="208">
        <f t="shared" si="3"/>
        <v>0</v>
      </c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</row>
    <row r="251" spans="1:25" ht="15.75" x14ac:dyDescent="0.25">
      <c r="A251" s="202">
        <v>249</v>
      </c>
      <c r="B251" s="222"/>
      <c r="C251" s="224"/>
      <c r="D251" s="222"/>
      <c r="E251" s="222"/>
      <c r="F251" s="222"/>
      <c r="G251" s="222"/>
      <c r="H251" s="222"/>
      <c r="I251" s="222"/>
      <c r="J251" s="222"/>
      <c r="K251" s="208">
        <f t="shared" si="3"/>
        <v>0</v>
      </c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</row>
    <row r="252" spans="1:25" ht="15.75" x14ac:dyDescent="0.25">
      <c r="A252" s="202">
        <v>250</v>
      </c>
      <c r="B252" s="222"/>
      <c r="C252" s="224"/>
      <c r="D252" s="222"/>
      <c r="E252" s="222"/>
      <c r="F252" s="222"/>
      <c r="G252" s="222"/>
      <c r="H252" s="222"/>
      <c r="I252" s="222"/>
      <c r="J252" s="222"/>
      <c r="K252" s="208">
        <f t="shared" si="3"/>
        <v>0</v>
      </c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</row>
    <row r="253" spans="1:25" ht="15.75" x14ac:dyDescent="0.25">
      <c r="A253" s="202">
        <v>251</v>
      </c>
      <c r="B253" s="222"/>
      <c r="C253" s="224"/>
      <c r="D253" s="222"/>
      <c r="E253" s="222"/>
      <c r="F253" s="222"/>
      <c r="G253" s="222"/>
      <c r="H253" s="222"/>
      <c r="I253" s="222"/>
      <c r="J253" s="222"/>
      <c r="K253" s="208">
        <f t="shared" si="3"/>
        <v>0</v>
      </c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</row>
    <row r="254" spans="1:25" ht="15.75" x14ac:dyDescent="0.25">
      <c r="A254" s="202">
        <v>252</v>
      </c>
      <c r="B254" s="222"/>
      <c r="C254" s="224"/>
      <c r="D254" s="222"/>
      <c r="E254" s="222"/>
      <c r="F254" s="222"/>
      <c r="G254" s="222"/>
      <c r="H254" s="222"/>
      <c r="I254" s="222"/>
      <c r="J254" s="222"/>
      <c r="K254" s="208">
        <f t="shared" si="3"/>
        <v>0</v>
      </c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</row>
    <row r="255" spans="1:25" ht="15.75" x14ac:dyDescent="0.25">
      <c r="A255" s="202">
        <v>253</v>
      </c>
      <c r="B255" s="222"/>
      <c r="C255" s="224"/>
      <c r="D255" s="222"/>
      <c r="E255" s="222"/>
      <c r="F255" s="222"/>
      <c r="G255" s="222"/>
      <c r="H255" s="222"/>
      <c r="I255" s="222"/>
      <c r="J255" s="222"/>
      <c r="K255" s="208">
        <f t="shared" si="3"/>
        <v>0</v>
      </c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</row>
    <row r="256" spans="1:25" ht="15.75" x14ac:dyDescent="0.25">
      <c r="A256" s="202">
        <v>254</v>
      </c>
      <c r="B256" s="222"/>
      <c r="C256" s="224"/>
      <c r="D256" s="222"/>
      <c r="E256" s="222"/>
      <c r="F256" s="222"/>
      <c r="G256" s="222"/>
      <c r="H256" s="222"/>
      <c r="I256" s="222"/>
      <c r="J256" s="222"/>
      <c r="K256" s="208">
        <f t="shared" si="3"/>
        <v>0</v>
      </c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</row>
    <row r="257" spans="1:25" ht="15.75" x14ac:dyDescent="0.25">
      <c r="A257" s="202">
        <v>255</v>
      </c>
      <c r="B257" s="222"/>
      <c r="C257" s="224"/>
      <c r="D257" s="222"/>
      <c r="E257" s="222"/>
      <c r="F257" s="222"/>
      <c r="G257" s="222"/>
      <c r="H257" s="222"/>
      <c r="I257" s="222"/>
      <c r="J257" s="222"/>
      <c r="K257" s="208">
        <f t="shared" si="3"/>
        <v>0</v>
      </c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</row>
    <row r="258" spans="1:25" ht="15.75" x14ac:dyDescent="0.25">
      <c r="A258" s="202">
        <v>256</v>
      </c>
      <c r="B258" s="222"/>
      <c r="C258" s="224"/>
      <c r="D258" s="222"/>
      <c r="E258" s="222"/>
      <c r="F258" s="222"/>
      <c r="G258" s="222"/>
      <c r="H258" s="222"/>
      <c r="I258" s="222"/>
      <c r="J258" s="222"/>
      <c r="K258" s="208">
        <f t="shared" si="3"/>
        <v>0</v>
      </c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</row>
    <row r="259" spans="1:25" ht="15.75" x14ac:dyDescent="0.25">
      <c r="A259" s="202">
        <v>257</v>
      </c>
      <c r="B259" s="222"/>
      <c r="C259" s="224"/>
      <c r="D259" s="222"/>
      <c r="E259" s="222"/>
      <c r="F259" s="222"/>
      <c r="G259" s="222"/>
      <c r="H259" s="222"/>
      <c r="I259" s="222"/>
      <c r="J259" s="222"/>
      <c r="K259" s="208">
        <f t="shared" si="3"/>
        <v>0</v>
      </c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</row>
    <row r="260" spans="1:25" ht="15.75" x14ac:dyDescent="0.25">
      <c r="A260" s="202">
        <v>258</v>
      </c>
      <c r="B260" s="222"/>
      <c r="C260" s="224"/>
      <c r="D260" s="222"/>
      <c r="E260" s="222"/>
      <c r="F260" s="222"/>
      <c r="G260" s="222"/>
      <c r="H260" s="222"/>
      <c r="I260" s="222"/>
      <c r="J260" s="222"/>
      <c r="K260" s="208">
        <f t="shared" ref="K260:K323" si="4">C260</f>
        <v>0</v>
      </c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</row>
    <row r="261" spans="1:25" ht="15.75" x14ac:dyDescent="0.25">
      <c r="A261" s="202">
        <v>259</v>
      </c>
      <c r="B261" s="222"/>
      <c r="C261" s="224"/>
      <c r="D261" s="222"/>
      <c r="E261" s="222"/>
      <c r="F261" s="222"/>
      <c r="G261" s="222"/>
      <c r="H261" s="222"/>
      <c r="I261" s="222"/>
      <c r="J261" s="222"/>
      <c r="K261" s="208">
        <f t="shared" si="4"/>
        <v>0</v>
      </c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</row>
    <row r="262" spans="1:25" ht="15.75" x14ac:dyDescent="0.25">
      <c r="A262" s="202">
        <v>260</v>
      </c>
      <c r="B262" s="222"/>
      <c r="C262" s="224"/>
      <c r="D262" s="222"/>
      <c r="E262" s="222"/>
      <c r="F262" s="222"/>
      <c r="G262" s="222"/>
      <c r="H262" s="222"/>
      <c r="I262" s="222"/>
      <c r="J262" s="222"/>
      <c r="K262" s="208">
        <f t="shared" si="4"/>
        <v>0</v>
      </c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</row>
    <row r="263" spans="1:25" ht="15.75" x14ac:dyDescent="0.25">
      <c r="A263" s="202">
        <v>261</v>
      </c>
      <c r="B263" s="222"/>
      <c r="C263" s="224"/>
      <c r="D263" s="222"/>
      <c r="E263" s="222"/>
      <c r="F263" s="222"/>
      <c r="G263" s="222"/>
      <c r="H263" s="222"/>
      <c r="I263" s="222"/>
      <c r="J263" s="222"/>
      <c r="K263" s="208">
        <f t="shared" si="4"/>
        <v>0</v>
      </c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</row>
    <row r="264" spans="1:25" ht="15.75" x14ac:dyDescent="0.25">
      <c r="A264" s="202">
        <v>262</v>
      </c>
      <c r="B264" s="222"/>
      <c r="C264" s="224"/>
      <c r="D264" s="222"/>
      <c r="E264" s="222"/>
      <c r="F264" s="222"/>
      <c r="G264" s="222"/>
      <c r="H264" s="222"/>
      <c r="I264" s="222"/>
      <c r="J264" s="222"/>
      <c r="K264" s="208">
        <f t="shared" si="4"/>
        <v>0</v>
      </c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</row>
    <row r="265" spans="1:25" ht="15.75" x14ac:dyDescent="0.25">
      <c r="A265" s="202">
        <v>263</v>
      </c>
      <c r="B265" s="222"/>
      <c r="C265" s="224"/>
      <c r="D265" s="222"/>
      <c r="E265" s="222"/>
      <c r="F265" s="222"/>
      <c r="G265" s="222"/>
      <c r="H265" s="222"/>
      <c r="I265" s="222"/>
      <c r="J265" s="222"/>
      <c r="K265" s="208">
        <f t="shared" si="4"/>
        <v>0</v>
      </c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</row>
    <row r="266" spans="1:25" ht="15.75" x14ac:dyDescent="0.25">
      <c r="A266" s="202">
        <v>264</v>
      </c>
      <c r="B266" s="222"/>
      <c r="C266" s="224"/>
      <c r="D266" s="222"/>
      <c r="E266" s="222"/>
      <c r="F266" s="222"/>
      <c r="G266" s="222"/>
      <c r="H266" s="222"/>
      <c r="I266" s="222"/>
      <c r="J266" s="222"/>
      <c r="K266" s="208">
        <f t="shared" si="4"/>
        <v>0</v>
      </c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22"/>
    </row>
    <row r="267" spans="1:25" ht="15.75" x14ac:dyDescent="0.25">
      <c r="A267" s="202">
        <v>265</v>
      </c>
      <c r="B267" s="222"/>
      <c r="C267" s="224"/>
      <c r="D267" s="222"/>
      <c r="E267" s="222"/>
      <c r="F267" s="222"/>
      <c r="G267" s="222"/>
      <c r="H267" s="222"/>
      <c r="I267" s="222"/>
      <c r="J267" s="222"/>
      <c r="K267" s="208">
        <f t="shared" si="4"/>
        <v>0</v>
      </c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ht="15.75" x14ac:dyDescent="0.25">
      <c r="A268" s="202">
        <v>266</v>
      </c>
      <c r="B268" s="222"/>
      <c r="C268" s="224"/>
      <c r="D268" s="222"/>
      <c r="E268" s="222"/>
      <c r="F268" s="222"/>
      <c r="G268" s="222"/>
      <c r="H268" s="222"/>
      <c r="I268" s="222"/>
      <c r="J268" s="222"/>
      <c r="K268" s="208">
        <f t="shared" si="4"/>
        <v>0</v>
      </c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</row>
    <row r="269" spans="1:25" ht="15.75" x14ac:dyDescent="0.25">
      <c r="A269" s="202">
        <v>267</v>
      </c>
      <c r="B269" s="222"/>
      <c r="C269" s="224"/>
      <c r="D269" s="222"/>
      <c r="E269" s="222"/>
      <c r="F269" s="222"/>
      <c r="G269" s="222"/>
      <c r="H269" s="222"/>
      <c r="I269" s="222"/>
      <c r="J269" s="222"/>
      <c r="K269" s="208">
        <f t="shared" si="4"/>
        <v>0</v>
      </c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22"/>
    </row>
    <row r="270" spans="1:25" ht="15.75" x14ac:dyDescent="0.25">
      <c r="A270" s="202">
        <v>268</v>
      </c>
      <c r="B270" s="222"/>
      <c r="C270" s="224"/>
      <c r="D270" s="222"/>
      <c r="E270" s="222"/>
      <c r="F270" s="222"/>
      <c r="G270" s="222"/>
      <c r="H270" s="222"/>
      <c r="I270" s="222"/>
      <c r="J270" s="222"/>
      <c r="K270" s="208">
        <f t="shared" si="4"/>
        <v>0</v>
      </c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</row>
    <row r="271" spans="1:25" ht="15.75" x14ac:dyDescent="0.25">
      <c r="A271" s="202">
        <v>269</v>
      </c>
      <c r="B271" s="222"/>
      <c r="C271" s="224"/>
      <c r="D271" s="222"/>
      <c r="E271" s="222"/>
      <c r="F271" s="222"/>
      <c r="G271" s="222"/>
      <c r="H271" s="222"/>
      <c r="I271" s="222"/>
      <c r="J271" s="222"/>
      <c r="K271" s="208">
        <f t="shared" si="4"/>
        <v>0</v>
      </c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</row>
    <row r="272" spans="1:25" ht="15.75" x14ac:dyDescent="0.25">
      <c r="A272" s="202">
        <v>270</v>
      </c>
      <c r="B272" s="222"/>
      <c r="C272" s="224"/>
      <c r="D272" s="222"/>
      <c r="E272" s="222"/>
      <c r="F272" s="222"/>
      <c r="G272" s="222"/>
      <c r="H272" s="222"/>
      <c r="I272" s="222"/>
      <c r="J272" s="222"/>
      <c r="K272" s="208">
        <f t="shared" si="4"/>
        <v>0</v>
      </c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</row>
    <row r="273" spans="1:25" ht="15.75" x14ac:dyDescent="0.25">
      <c r="A273" s="202">
        <v>271</v>
      </c>
      <c r="B273" s="222"/>
      <c r="C273" s="224"/>
      <c r="D273" s="222"/>
      <c r="E273" s="222"/>
      <c r="F273" s="222"/>
      <c r="G273" s="222"/>
      <c r="H273" s="222"/>
      <c r="I273" s="222"/>
      <c r="J273" s="222"/>
      <c r="K273" s="208">
        <f t="shared" si="4"/>
        <v>0</v>
      </c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</row>
    <row r="274" spans="1:25" ht="15.75" x14ac:dyDescent="0.25">
      <c r="A274" s="202">
        <v>272</v>
      </c>
      <c r="B274" s="222"/>
      <c r="C274" s="224"/>
      <c r="D274" s="222"/>
      <c r="E274" s="222"/>
      <c r="F274" s="222"/>
      <c r="G274" s="222"/>
      <c r="H274" s="222"/>
      <c r="I274" s="222"/>
      <c r="J274" s="222"/>
      <c r="K274" s="208">
        <f t="shared" si="4"/>
        <v>0</v>
      </c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</row>
    <row r="275" spans="1:25" ht="15.75" x14ac:dyDescent="0.25">
      <c r="A275" s="202">
        <v>273</v>
      </c>
      <c r="B275" s="222"/>
      <c r="C275" s="224"/>
      <c r="D275" s="222"/>
      <c r="E275" s="222"/>
      <c r="F275" s="222"/>
      <c r="G275" s="222"/>
      <c r="H275" s="222"/>
      <c r="I275" s="222"/>
      <c r="J275" s="222"/>
      <c r="K275" s="208">
        <f t="shared" si="4"/>
        <v>0</v>
      </c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</row>
    <row r="276" spans="1:25" ht="15.75" x14ac:dyDescent="0.25">
      <c r="A276" s="202">
        <v>274</v>
      </c>
      <c r="B276" s="222"/>
      <c r="C276" s="224"/>
      <c r="D276" s="222"/>
      <c r="E276" s="222"/>
      <c r="F276" s="222"/>
      <c r="G276" s="222"/>
      <c r="H276" s="222"/>
      <c r="I276" s="222"/>
      <c r="J276" s="222"/>
      <c r="K276" s="208">
        <f t="shared" si="4"/>
        <v>0</v>
      </c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</row>
    <row r="277" spans="1:25" ht="15.75" x14ac:dyDescent="0.25">
      <c r="A277" s="202">
        <v>275</v>
      </c>
      <c r="B277" s="222"/>
      <c r="C277" s="224"/>
      <c r="D277" s="222"/>
      <c r="E277" s="222"/>
      <c r="F277" s="222"/>
      <c r="G277" s="222"/>
      <c r="H277" s="222"/>
      <c r="I277" s="222"/>
      <c r="J277" s="222"/>
      <c r="K277" s="208">
        <f t="shared" si="4"/>
        <v>0</v>
      </c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</row>
    <row r="278" spans="1:25" ht="15.75" x14ac:dyDescent="0.25">
      <c r="A278" s="202">
        <v>276</v>
      </c>
      <c r="B278" s="222"/>
      <c r="C278" s="224"/>
      <c r="D278" s="222"/>
      <c r="E278" s="222"/>
      <c r="F278" s="222"/>
      <c r="G278" s="222"/>
      <c r="H278" s="222"/>
      <c r="I278" s="222"/>
      <c r="J278" s="222"/>
      <c r="K278" s="208">
        <f t="shared" si="4"/>
        <v>0</v>
      </c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22"/>
    </row>
    <row r="279" spans="1:25" ht="15.75" x14ac:dyDescent="0.25">
      <c r="A279" s="202">
        <v>277</v>
      </c>
      <c r="B279" s="222"/>
      <c r="C279" s="224"/>
      <c r="D279" s="222"/>
      <c r="E279" s="222"/>
      <c r="F279" s="222"/>
      <c r="G279" s="222"/>
      <c r="H279" s="222"/>
      <c r="I279" s="222"/>
      <c r="J279" s="222"/>
      <c r="K279" s="208">
        <f t="shared" si="4"/>
        <v>0</v>
      </c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22"/>
    </row>
    <row r="280" spans="1:25" ht="15.75" x14ac:dyDescent="0.25">
      <c r="A280" s="202">
        <v>278</v>
      </c>
      <c r="B280" s="222"/>
      <c r="C280" s="224"/>
      <c r="D280" s="222"/>
      <c r="E280" s="222"/>
      <c r="F280" s="222"/>
      <c r="G280" s="222"/>
      <c r="H280" s="222"/>
      <c r="I280" s="222"/>
      <c r="J280" s="222"/>
      <c r="K280" s="208">
        <f t="shared" si="4"/>
        <v>0</v>
      </c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</row>
    <row r="281" spans="1:25" ht="15.75" x14ac:dyDescent="0.25">
      <c r="A281" s="202">
        <v>279</v>
      </c>
      <c r="B281" s="222"/>
      <c r="C281" s="224"/>
      <c r="D281" s="222"/>
      <c r="E281" s="222"/>
      <c r="F281" s="222"/>
      <c r="G281" s="222"/>
      <c r="H281" s="222"/>
      <c r="I281" s="222"/>
      <c r="J281" s="222"/>
      <c r="K281" s="208">
        <f t="shared" si="4"/>
        <v>0</v>
      </c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</row>
    <row r="282" spans="1:25" ht="15.75" x14ac:dyDescent="0.25">
      <c r="A282" s="202">
        <v>280</v>
      </c>
      <c r="B282" s="222"/>
      <c r="C282" s="224"/>
      <c r="D282" s="222"/>
      <c r="E282" s="222"/>
      <c r="F282" s="222"/>
      <c r="G282" s="222"/>
      <c r="H282" s="222"/>
      <c r="I282" s="222"/>
      <c r="J282" s="222"/>
      <c r="K282" s="208">
        <f t="shared" si="4"/>
        <v>0</v>
      </c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</row>
    <row r="283" spans="1:25" ht="15.75" x14ac:dyDescent="0.25">
      <c r="A283" s="202">
        <v>281</v>
      </c>
      <c r="B283" s="222"/>
      <c r="C283" s="224"/>
      <c r="D283" s="222"/>
      <c r="E283" s="222"/>
      <c r="F283" s="222"/>
      <c r="G283" s="222"/>
      <c r="H283" s="222"/>
      <c r="I283" s="222"/>
      <c r="J283" s="222"/>
      <c r="K283" s="208">
        <f t="shared" si="4"/>
        <v>0</v>
      </c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22"/>
    </row>
    <row r="284" spans="1:25" ht="15.75" x14ac:dyDescent="0.25">
      <c r="A284" s="202">
        <v>282</v>
      </c>
      <c r="B284" s="222"/>
      <c r="C284" s="224"/>
      <c r="D284" s="222"/>
      <c r="E284" s="222"/>
      <c r="F284" s="222"/>
      <c r="G284" s="222"/>
      <c r="H284" s="222"/>
      <c r="I284" s="222"/>
      <c r="J284" s="222"/>
      <c r="K284" s="208">
        <f t="shared" si="4"/>
        <v>0</v>
      </c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22"/>
    </row>
    <row r="285" spans="1:25" ht="15.75" x14ac:dyDescent="0.25">
      <c r="A285" s="202">
        <v>283</v>
      </c>
      <c r="B285" s="222"/>
      <c r="C285" s="224"/>
      <c r="D285" s="222"/>
      <c r="E285" s="222"/>
      <c r="F285" s="222"/>
      <c r="G285" s="222"/>
      <c r="H285" s="222"/>
      <c r="I285" s="222"/>
      <c r="J285" s="222"/>
      <c r="K285" s="208">
        <f t="shared" si="4"/>
        <v>0</v>
      </c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</row>
    <row r="286" spans="1:25" ht="15.75" x14ac:dyDescent="0.25">
      <c r="A286" s="202">
        <v>284</v>
      </c>
      <c r="B286" s="222"/>
      <c r="C286" s="224"/>
      <c r="D286" s="222"/>
      <c r="E286" s="222"/>
      <c r="F286" s="222"/>
      <c r="G286" s="222"/>
      <c r="H286" s="222"/>
      <c r="I286" s="222"/>
      <c r="J286" s="222"/>
      <c r="K286" s="208">
        <f t="shared" si="4"/>
        <v>0</v>
      </c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</row>
    <row r="287" spans="1:25" ht="15.75" x14ac:dyDescent="0.25">
      <c r="A287" s="202">
        <v>285</v>
      </c>
      <c r="B287" s="222"/>
      <c r="C287" s="224"/>
      <c r="D287" s="222"/>
      <c r="E287" s="222"/>
      <c r="F287" s="222"/>
      <c r="G287" s="222"/>
      <c r="H287" s="222"/>
      <c r="I287" s="222"/>
      <c r="J287" s="222"/>
      <c r="K287" s="208">
        <f t="shared" si="4"/>
        <v>0</v>
      </c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</row>
    <row r="288" spans="1:25" ht="15.75" x14ac:dyDescent="0.25">
      <c r="A288" s="202">
        <v>286</v>
      </c>
      <c r="B288" s="222"/>
      <c r="C288" s="224"/>
      <c r="D288" s="222"/>
      <c r="E288" s="222"/>
      <c r="F288" s="222"/>
      <c r="G288" s="222"/>
      <c r="H288" s="222"/>
      <c r="I288" s="222"/>
      <c r="J288" s="222"/>
      <c r="K288" s="208">
        <f t="shared" si="4"/>
        <v>0</v>
      </c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</row>
    <row r="289" spans="1:25" ht="15.75" x14ac:dyDescent="0.25">
      <c r="A289" s="202">
        <v>287</v>
      </c>
      <c r="B289" s="222"/>
      <c r="C289" s="224"/>
      <c r="D289" s="222"/>
      <c r="E289" s="222"/>
      <c r="F289" s="222"/>
      <c r="G289" s="222"/>
      <c r="H289" s="222"/>
      <c r="I289" s="222"/>
      <c r="J289" s="222"/>
      <c r="K289" s="208">
        <f t="shared" si="4"/>
        <v>0</v>
      </c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</row>
    <row r="290" spans="1:25" ht="15.75" x14ac:dyDescent="0.25">
      <c r="A290" s="202">
        <v>288</v>
      </c>
      <c r="B290" s="222"/>
      <c r="C290" s="224"/>
      <c r="D290" s="222"/>
      <c r="E290" s="222"/>
      <c r="F290" s="222"/>
      <c r="G290" s="222"/>
      <c r="H290" s="222"/>
      <c r="I290" s="222"/>
      <c r="J290" s="222"/>
      <c r="K290" s="208">
        <f t="shared" si="4"/>
        <v>0</v>
      </c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</row>
    <row r="291" spans="1:25" ht="15.75" x14ac:dyDescent="0.25">
      <c r="A291" s="202">
        <v>289</v>
      </c>
      <c r="B291" s="222"/>
      <c r="C291" s="224"/>
      <c r="D291" s="222"/>
      <c r="E291" s="222"/>
      <c r="F291" s="222"/>
      <c r="G291" s="222"/>
      <c r="H291" s="222"/>
      <c r="I291" s="222"/>
      <c r="J291" s="222"/>
      <c r="K291" s="208">
        <f t="shared" si="4"/>
        <v>0</v>
      </c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22"/>
    </row>
    <row r="292" spans="1:25" ht="15.75" x14ac:dyDescent="0.25">
      <c r="A292" s="202">
        <v>290</v>
      </c>
      <c r="B292" s="222"/>
      <c r="C292" s="224"/>
      <c r="D292" s="222"/>
      <c r="E292" s="222"/>
      <c r="F292" s="222"/>
      <c r="G292" s="222"/>
      <c r="H292" s="222"/>
      <c r="I292" s="222"/>
      <c r="J292" s="222"/>
      <c r="K292" s="208">
        <f t="shared" si="4"/>
        <v>0</v>
      </c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</row>
    <row r="293" spans="1:25" ht="15.75" x14ac:dyDescent="0.25">
      <c r="A293" s="202">
        <v>291</v>
      </c>
      <c r="B293" s="222"/>
      <c r="C293" s="224"/>
      <c r="D293" s="222"/>
      <c r="E293" s="222"/>
      <c r="F293" s="222"/>
      <c r="G293" s="222"/>
      <c r="H293" s="222"/>
      <c r="I293" s="222"/>
      <c r="J293" s="222"/>
      <c r="K293" s="208">
        <f t="shared" si="4"/>
        <v>0</v>
      </c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</row>
    <row r="294" spans="1:25" ht="15.75" x14ac:dyDescent="0.25">
      <c r="A294" s="202">
        <v>292</v>
      </c>
      <c r="B294" s="222"/>
      <c r="C294" s="224"/>
      <c r="D294" s="222"/>
      <c r="E294" s="222"/>
      <c r="F294" s="222"/>
      <c r="G294" s="222"/>
      <c r="H294" s="222"/>
      <c r="I294" s="222"/>
      <c r="J294" s="222"/>
      <c r="K294" s="208">
        <f t="shared" si="4"/>
        <v>0</v>
      </c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</row>
    <row r="295" spans="1:25" ht="15.75" x14ac:dyDescent="0.25">
      <c r="A295" s="202">
        <v>293</v>
      </c>
      <c r="B295" s="222"/>
      <c r="C295" s="224"/>
      <c r="D295" s="222"/>
      <c r="E295" s="222"/>
      <c r="F295" s="222"/>
      <c r="G295" s="222"/>
      <c r="H295" s="222"/>
      <c r="I295" s="222"/>
      <c r="J295" s="222"/>
      <c r="K295" s="208">
        <f t="shared" si="4"/>
        <v>0</v>
      </c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22"/>
    </row>
    <row r="296" spans="1:25" ht="15.75" x14ac:dyDescent="0.25">
      <c r="A296" s="202">
        <v>294</v>
      </c>
      <c r="B296" s="222"/>
      <c r="C296" s="224"/>
      <c r="D296" s="222"/>
      <c r="E296" s="222"/>
      <c r="F296" s="222"/>
      <c r="G296" s="222"/>
      <c r="H296" s="222"/>
      <c r="I296" s="222"/>
      <c r="J296" s="222"/>
      <c r="K296" s="208">
        <f t="shared" si="4"/>
        <v>0</v>
      </c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2"/>
    </row>
    <row r="297" spans="1:25" ht="15.75" x14ac:dyDescent="0.25">
      <c r="A297" s="202">
        <v>295</v>
      </c>
      <c r="B297" s="222"/>
      <c r="C297" s="224"/>
      <c r="D297" s="222"/>
      <c r="E297" s="222"/>
      <c r="F297" s="222"/>
      <c r="G297" s="222"/>
      <c r="H297" s="222"/>
      <c r="I297" s="222"/>
      <c r="J297" s="222"/>
      <c r="K297" s="208">
        <f t="shared" si="4"/>
        <v>0</v>
      </c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22"/>
    </row>
    <row r="298" spans="1:25" ht="15.75" x14ac:dyDescent="0.25">
      <c r="A298" s="202">
        <v>296</v>
      </c>
      <c r="B298" s="222"/>
      <c r="C298" s="224"/>
      <c r="D298" s="222"/>
      <c r="E298" s="222"/>
      <c r="F298" s="222"/>
      <c r="G298" s="222"/>
      <c r="H298" s="222"/>
      <c r="I298" s="222"/>
      <c r="J298" s="222"/>
      <c r="K298" s="208">
        <f t="shared" si="4"/>
        <v>0</v>
      </c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</row>
    <row r="299" spans="1:25" ht="15.75" x14ac:dyDescent="0.25">
      <c r="A299" s="202">
        <v>297</v>
      </c>
      <c r="B299" s="222"/>
      <c r="C299" s="224"/>
      <c r="D299" s="222"/>
      <c r="E299" s="222"/>
      <c r="F299" s="222"/>
      <c r="G299" s="222"/>
      <c r="H299" s="222"/>
      <c r="I299" s="222"/>
      <c r="J299" s="222"/>
      <c r="K299" s="208">
        <f t="shared" si="4"/>
        <v>0</v>
      </c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</row>
    <row r="300" spans="1:25" ht="15.75" x14ac:dyDescent="0.25">
      <c r="A300" s="202">
        <v>298</v>
      </c>
      <c r="B300" s="222"/>
      <c r="C300" s="224"/>
      <c r="D300" s="222"/>
      <c r="E300" s="222"/>
      <c r="F300" s="222"/>
      <c r="G300" s="222"/>
      <c r="H300" s="222"/>
      <c r="I300" s="222"/>
      <c r="J300" s="222"/>
      <c r="K300" s="208">
        <f t="shared" si="4"/>
        <v>0</v>
      </c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</row>
    <row r="301" spans="1:25" ht="15.75" x14ac:dyDescent="0.25">
      <c r="A301" s="202">
        <v>299</v>
      </c>
      <c r="B301" s="222"/>
      <c r="C301" s="224"/>
      <c r="D301" s="222"/>
      <c r="E301" s="222"/>
      <c r="F301" s="222"/>
      <c r="G301" s="222"/>
      <c r="H301" s="222"/>
      <c r="I301" s="222"/>
      <c r="J301" s="222"/>
      <c r="K301" s="208">
        <f t="shared" si="4"/>
        <v>0</v>
      </c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</row>
    <row r="302" spans="1:25" ht="15.75" x14ac:dyDescent="0.25">
      <c r="A302" s="202">
        <v>300</v>
      </c>
      <c r="B302" s="222"/>
      <c r="C302" s="224"/>
      <c r="D302" s="222"/>
      <c r="E302" s="222"/>
      <c r="F302" s="222"/>
      <c r="G302" s="222"/>
      <c r="H302" s="222"/>
      <c r="I302" s="222"/>
      <c r="J302" s="222"/>
      <c r="K302" s="208">
        <f t="shared" si="4"/>
        <v>0</v>
      </c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</row>
    <row r="303" spans="1:25" ht="15.75" x14ac:dyDescent="0.25">
      <c r="A303" s="202">
        <v>301</v>
      </c>
      <c r="B303" s="222"/>
      <c r="C303" s="224"/>
      <c r="D303" s="222"/>
      <c r="E303" s="222"/>
      <c r="F303" s="222"/>
      <c r="G303" s="222"/>
      <c r="H303" s="222"/>
      <c r="I303" s="222"/>
      <c r="J303" s="222"/>
      <c r="K303" s="208">
        <f t="shared" si="4"/>
        <v>0</v>
      </c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</row>
    <row r="304" spans="1:25" ht="15.75" x14ac:dyDescent="0.25">
      <c r="A304" s="202">
        <v>302</v>
      </c>
      <c r="B304" s="222"/>
      <c r="C304" s="224"/>
      <c r="D304" s="222"/>
      <c r="E304" s="222"/>
      <c r="F304" s="222"/>
      <c r="G304" s="222"/>
      <c r="H304" s="222"/>
      <c r="I304" s="222"/>
      <c r="J304" s="222"/>
      <c r="K304" s="208">
        <f t="shared" si="4"/>
        <v>0</v>
      </c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</row>
    <row r="305" spans="1:25" ht="15.75" x14ac:dyDescent="0.25">
      <c r="A305" s="202">
        <v>303</v>
      </c>
      <c r="B305" s="222"/>
      <c r="C305" s="224"/>
      <c r="D305" s="222"/>
      <c r="E305" s="222"/>
      <c r="F305" s="222"/>
      <c r="G305" s="222"/>
      <c r="H305" s="222"/>
      <c r="I305" s="222"/>
      <c r="J305" s="222"/>
      <c r="K305" s="208">
        <f t="shared" si="4"/>
        <v>0</v>
      </c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</row>
    <row r="306" spans="1:25" ht="15.75" x14ac:dyDescent="0.25">
      <c r="A306" s="202">
        <v>304</v>
      </c>
      <c r="B306" s="222"/>
      <c r="C306" s="224"/>
      <c r="D306" s="222"/>
      <c r="E306" s="222"/>
      <c r="F306" s="222"/>
      <c r="G306" s="222"/>
      <c r="H306" s="222"/>
      <c r="I306" s="222"/>
      <c r="J306" s="222"/>
      <c r="K306" s="208">
        <f t="shared" si="4"/>
        <v>0</v>
      </c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22"/>
    </row>
    <row r="307" spans="1:25" ht="15.75" x14ac:dyDescent="0.25">
      <c r="A307" s="202">
        <v>305</v>
      </c>
      <c r="B307" s="222"/>
      <c r="C307" s="224"/>
      <c r="D307" s="222"/>
      <c r="E307" s="222"/>
      <c r="F307" s="222"/>
      <c r="G307" s="222"/>
      <c r="H307" s="222"/>
      <c r="I307" s="222"/>
      <c r="J307" s="222"/>
      <c r="K307" s="208">
        <f t="shared" si="4"/>
        <v>0</v>
      </c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22"/>
    </row>
    <row r="308" spans="1:25" ht="15.75" x14ac:dyDescent="0.25">
      <c r="A308" s="202">
        <v>306</v>
      </c>
      <c r="B308" s="222"/>
      <c r="C308" s="224"/>
      <c r="D308" s="222"/>
      <c r="E308" s="222"/>
      <c r="F308" s="222"/>
      <c r="G308" s="222"/>
      <c r="H308" s="222"/>
      <c r="I308" s="222"/>
      <c r="J308" s="222"/>
      <c r="K308" s="208">
        <f t="shared" si="4"/>
        <v>0</v>
      </c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</row>
    <row r="309" spans="1:25" ht="15.75" x14ac:dyDescent="0.25">
      <c r="A309" s="202">
        <v>307</v>
      </c>
      <c r="B309" s="222"/>
      <c r="C309" s="224"/>
      <c r="D309" s="222"/>
      <c r="E309" s="222"/>
      <c r="F309" s="222"/>
      <c r="G309" s="222"/>
      <c r="H309" s="222"/>
      <c r="I309" s="222"/>
      <c r="J309" s="222"/>
      <c r="K309" s="208">
        <f t="shared" si="4"/>
        <v>0</v>
      </c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</row>
    <row r="310" spans="1:25" ht="15.75" x14ac:dyDescent="0.25">
      <c r="A310" s="202">
        <v>308</v>
      </c>
      <c r="B310" s="222"/>
      <c r="C310" s="224"/>
      <c r="D310" s="222"/>
      <c r="E310" s="222"/>
      <c r="F310" s="222"/>
      <c r="G310" s="222"/>
      <c r="H310" s="222"/>
      <c r="I310" s="222"/>
      <c r="J310" s="222"/>
      <c r="K310" s="208">
        <f t="shared" si="4"/>
        <v>0</v>
      </c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22"/>
    </row>
    <row r="311" spans="1:25" ht="15.75" x14ac:dyDescent="0.25">
      <c r="A311" s="202">
        <v>309</v>
      </c>
      <c r="B311" s="222"/>
      <c r="C311" s="224"/>
      <c r="D311" s="222"/>
      <c r="E311" s="222"/>
      <c r="F311" s="222"/>
      <c r="G311" s="222"/>
      <c r="H311" s="222"/>
      <c r="I311" s="222"/>
      <c r="J311" s="222"/>
      <c r="K311" s="208">
        <f t="shared" si="4"/>
        <v>0</v>
      </c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</row>
    <row r="312" spans="1:25" ht="15.75" x14ac:dyDescent="0.25">
      <c r="A312" s="202">
        <v>310</v>
      </c>
      <c r="B312" s="222"/>
      <c r="C312" s="224"/>
      <c r="D312" s="222"/>
      <c r="E312" s="222"/>
      <c r="F312" s="222"/>
      <c r="G312" s="222"/>
      <c r="H312" s="222"/>
      <c r="I312" s="222"/>
      <c r="J312" s="222"/>
      <c r="K312" s="208">
        <f t="shared" si="4"/>
        <v>0</v>
      </c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</row>
    <row r="313" spans="1:25" ht="15.75" x14ac:dyDescent="0.25">
      <c r="A313" s="202">
        <v>311</v>
      </c>
      <c r="B313" s="222"/>
      <c r="C313" s="224"/>
      <c r="D313" s="222"/>
      <c r="E313" s="222"/>
      <c r="F313" s="222"/>
      <c r="G313" s="222"/>
      <c r="H313" s="222"/>
      <c r="I313" s="222"/>
      <c r="J313" s="222"/>
      <c r="K313" s="208">
        <f t="shared" si="4"/>
        <v>0</v>
      </c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</row>
    <row r="314" spans="1:25" ht="15.75" x14ac:dyDescent="0.25">
      <c r="A314" s="202">
        <v>312</v>
      </c>
      <c r="B314" s="222"/>
      <c r="C314" s="224"/>
      <c r="D314" s="222"/>
      <c r="E314" s="222"/>
      <c r="F314" s="222"/>
      <c r="G314" s="222"/>
      <c r="H314" s="222"/>
      <c r="I314" s="222"/>
      <c r="J314" s="222"/>
      <c r="K314" s="208">
        <f t="shared" si="4"/>
        <v>0</v>
      </c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</row>
    <row r="315" spans="1:25" ht="15.75" x14ac:dyDescent="0.25">
      <c r="A315" s="202">
        <v>313</v>
      </c>
      <c r="B315" s="222"/>
      <c r="C315" s="224"/>
      <c r="D315" s="222"/>
      <c r="E315" s="222"/>
      <c r="F315" s="222"/>
      <c r="G315" s="222"/>
      <c r="H315" s="222"/>
      <c r="I315" s="222"/>
      <c r="J315" s="222"/>
      <c r="K315" s="208">
        <f t="shared" si="4"/>
        <v>0</v>
      </c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</row>
    <row r="316" spans="1:25" ht="15.75" x14ac:dyDescent="0.25">
      <c r="A316" s="202">
        <v>314</v>
      </c>
      <c r="B316" s="222"/>
      <c r="C316" s="224"/>
      <c r="D316" s="222"/>
      <c r="E316" s="222"/>
      <c r="F316" s="222"/>
      <c r="G316" s="222"/>
      <c r="H316" s="222"/>
      <c r="I316" s="222"/>
      <c r="J316" s="222"/>
      <c r="K316" s="208">
        <f t="shared" si="4"/>
        <v>0</v>
      </c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</row>
    <row r="317" spans="1:25" ht="15.75" x14ac:dyDescent="0.25">
      <c r="A317" s="202">
        <v>315</v>
      </c>
      <c r="B317" s="222"/>
      <c r="C317" s="224"/>
      <c r="D317" s="222"/>
      <c r="E317" s="222"/>
      <c r="F317" s="222"/>
      <c r="G317" s="222"/>
      <c r="H317" s="222"/>
      <c r="I317" s="222"/>
      <c r="J317" s="222"/>
      <c r="K317" s="208">
        <f t="shared" si="4"/>
        <v>0</v>
      </c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</row>
    <row r="318" spans="1:25" ht="15.75" x14ac:dyDescent="0.25">
      <c r="A318" s="202">
        <v>316</v>
      </c>
      <c r="B318" s="222"/>
      <c r="C318" s="224"/>
      <c r="D318" s="222"/>
      <c r="E318" s="222"/>
      <c r="F318" s="222"/>
      <c r="G318" s="222"/>
      <c r="H318" s="222"/>
      <c r="I318" s="222"/>
      <c r="J318" s="222"/>
      <c r="K318" s="208">
        <f t="shared" si="4"/>
        <v>0</v>
      </c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22"/>
    </row>
    <row r="319" spans="1:25" ht="15.75" x14ac:dyDescent="0.25">
      <c r="A319" s="202">
        <v>317</v>
      </c>
      <c r="B319" s="222"/>
      <c r="C319" s="224"/>
      <c r="D319" s="222"/>
      <c r="E319" s="222"/>
      <c r="F319" s="222"/>
      <c r="G319" s="222"/>
      <c r="H319" s="222"/>
      <c r="I319" s="222"/>
      <c r="J319" s="222"/>
      <c r="K319" s="208">
        <f t="shared" si="4"/>
        <v>0</v>
      </c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22"/>
    </row>
    <row r="320" spans="1:25" ht="15.75" x14ac:dyDescent="0.25">
      <c r="A320" s="202">
        <v>318</v>
      </c>
      <c r="B320" s="222"/>
      <c r="C320" s="224"/>
      <c r="D320" s="222"/>
      <c r="E320" s="222"/>
      <c r="F320" s="222"/>
      <c r="G320" s="222"/>
      <c r="H320" s="222"/>
      <c r="I320" s="222"/>
      <c r="J320" s="222"/>
      <c r="K320" s="208">
        <f t="shared" si="4"/>
        <v>0</v>
      </c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22"/>
    </row>
    <row r="321" spans="1:25" ht="15.75" x14ac:dyDescent="0.25">
      <c r="A321" s="202">
        <v>319</v>
      </c>
      <c r="B321" s="222"/>
      <c r="C321" s="224"/>
      <c r="D321" s="222"/>
      <c r="E321" s="222"/>
      <c r="F321" s="222"/>
      <c r="G321" s="222"/>
      <c r="H321" s="222"/>
      <c r="I321" s="222"/>
      <c r="J321" s="222"/>
      <c r="K321" s="208">
        <f t="shared" si="4"/>
        <v>0</v>
      </c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22"/>
    </row>
    <row r="322" spans="1:25" ht="15.75" x14ac:dyDescent="0.25">
      <c r="A322" s="202">
        <v>320</v>
      </c>
      <c r="B322" s="222"/>
      <c r="C322" s="224"/>
      <c r="D322" s="222"/>
      <c r="E322" s="222"/>
      <c r="F322" s="222"/>
      <c r="G322" s="222"/>
      <c r="H322" s="222"/>
      <c r="I322" s="222"/>
      <c r="J322" s="222"/>
      <c r="K322" s="208">
        <f t="shared" si="4"/>
        <v>0</v>
      </c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22"/>
    </row>
    <row r="323" spans="1:25" ht="15.75" x14ac:dyDescent="0.25">
      <c r="A323" s="202">
        <v>321</v>
      </c>
      <c r="B323" s="222"/>
      <c r="C323" s="224"/>
      <c r="D323" s="222"/>
      <c r="E323" s="222"/>
      <c r="F323" s="222"/>
      <c r="G323" s="222"/>
      <c r="H323" s="222"/>
      <c r="I323" s="222"/>
      <c r="J323" s="222"/>
      <c r="K323" s="208">
        <f t="shared" si="4"/>
        <v>0</v>
      </c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22"/>
    </row>
    <row r="324" spans="1:25" ht="15.75" x14ac:dyDescent="0.25">
      <c r="A324" s="202">
        <v>322</v>
      </c>
      <c r="B324" s="222"/>
      <c r="C324" s="224"/>
      <c r="D324" s="222"/>
      <c r="E324" s="222"/>
      <c r="F324" s="222"/>
      <c r="G324" s="222"/>
      <c r="H324" s="222"/>
      <c r="I324" s="222"/>
      <c r="J324" s="222"/>
      <c r="K324" s="208">
        <f t="shared" ref="K324:K387" si="5">C324</f>
        <v>0</v>
      </c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22"/>
    </row>
    <row r="325" spans="1:25" ht="15.75" x14ac:dyDescent="0.25">
      <c r="A325" s="202">
        <v>323</v>
      </c>
      <c r="B325" s="222"/>
      <c r="C325" s="224"/>
      <c r="D325" s="222"/>
      <c r="E325" s="222"/>
      <c r="F325" s="222"/>
      <c r="G325" s="222"/>
      <c r="H325" s="222"/>
      <c r="I325" s="222"/>
      <c r="J325" s="222"/>
      <c r="K325" s="208">
        <f t="shared" si="5"/>
        <v>0</v>
      </c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22"/>
    </row>
    <row r="326" spans="1:25" ht="15.75" x14ac:dyDescent="0.25">
      <c r="A326" s="202">
        <v>324</v>
      </c>
      <c r="B326" s="222"/>
      <c r="C326" s="224"/>
      <c r="D326" s="222"/>
      <c r="E326" s="222"/>
      <c r="F326" s="222"/>
      <c r="G326" s="222"/>
      <c r="H326" s="222"/>
      <c r="I326" s="222"/>
      <c r="J326" s="222"/>
      <c r="K326" s="208">
        <f t="shared" si="5"/>
        <v>0</v>
      </c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22"/>
    </row>
    <row r="327" spans="1:25" ht="15.75" x14ac:dyDescent="0.25">
      <c r="A327" s="202">
        <v>325</v>
      </c>
      <c r="B327" s="222"/>
      <c r="C327" s="224"/>
      <c r="D327" s="222"/>
      <c r="E327" s="222"/>
      <c r="F327" s="222"/>
      <c r="G327" s="222"/>
      <c r="H327" s="222"/>
      <c r="I327" s="222"/>
      <c r="J327" s="222"/>
      <c r="K327" s="208">
        <f t="shared" si="5"/>
        <v>0</v>
      </c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22"/>
    </row>
    <row r="328" spans="1:25" ht="15.75" x14ac:dyDescent="0.25">
      <c r="A328" s="202">
        <v>326</v>
      </c>
      <c r="B328" s="222"/>
      <c r="C328" s="224"/>
      <c r="D328" s="222"/>
      <c r="E328" s="222"/>
      <c r="F328" s="222"/>
      <c r="G328" s="222"/>
      <c r="H328" s="222"/>
      <c r="I328" s="222"/>
      <c r="J328" s="222"/>
      <c r="K328" s="208">
        <f t="shared" si="5"/>
        <v>0</v>
      </c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22"/>
    </row>
    <row r="329" spans="1:25" ht="15.75" x14ac:dyDescent="0.25">
      <c r="A329" s="202">
        <v>327</v>
      </c>
      <c r="B329" s="222"/>
      <c r="C329" s="224"/>
      <c r="D329" s="222"/>
      <c r="E329" s="222"/>
      <c r="F329" s="222"/>
      <c r="G329" s="222"/>
      <c r="H329" s="222"/>
      <c r="I329" s="222"/>
      <c r="J329" s="222"/>
      <c r="K329" s="208">
        <f t="shared" si="5"/>
        <v>0</v>
      </c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</row>
    <row r="330" spans="1:25" ht="15.75" x14ac:dyDescent="0.25">
      <c r="A330" s="202">
        <v>328</v>
      </c>
      <c r="B330" s="222"/>
      <c r="C330" s="224"/>
      <c r="D330" s="222"/>
      <c r="E330" s="222"/>
      <c r="F330" s="222"/>
      <c r="G330" s="222"/>
      <c r="H330" s="222"/>
      <c r="I330" s="222"/>
      <c r="J330" s="222"/>
      <c r="K330" s="208">
        <f t="shared" si="5"/>
        <v>0</v>
      </c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22"/>
    </row>
    <row r="331" spans="1:25" ht="15.75" x14ac:dyDescent="0.25">
      <c r="A331" s="202">
        <v>329</v>
      </c>
      <c r="B331" s="222"/>
      <c r="C331" s="224"/>
      <c r="D331" s="222"/>
      <c r="E331" s="222"/>
      <c r="F331" s="222"/>
      <c r="G331" s="222"/>
      <c r="H331" s="222"/>
      <c r="I331" s="222"/>
      <c r="J331" s="222"/>
      <c r="K331" s="208">
        <f t="shared" si="5"/>
        <v>0</v>
      </c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22"/>
    </row>
    <row r="332" spans="1:25" ht="15.75" x14ac:dyDescent="0.25">
      <c r="A332" s="202">
        <v>330</v>
      </c>
      <c r="B332" s="222"/>
      <c r="C332" s="224"/>
      <c r="D332" s="222"/>
      <c r="E332" s="222"/>
      <c r="F332" s="222"/>
      <c r="G332" s="222"/>
      <c r="H332" s="222"/>
      <c r="I332" s="222"/>
      <c r="J332" s="222"/>
      <c r="K332" s="208">
        <f t="shared" si="5"/>
        <v>0</v>
      </c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22"/>
    </row>
    <row r="333" spans="1:25" ht="15.75" x14ac:dyDescent="0.25">
      <c r="A333" s="202">
        <v>331</v>
      </c>
      <c r="B333" s="222"/>
      <c r="C333" s="224"/>
      <c r="D333" s="222"/>
      <c r="E333" s="222"/>
      <c r="F333" s="222"/>
      <c r="G333" s="222"/>
      <c r="H333" s="222"/>
      <c r="I333" s="222"/>
      <c r="J333" s="222"/>
      <c r="K333" s="208">
        <f t="shared" si="5"/>
        <v>0</v>
      </c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22"/>
    </row>
    <row r="334" spans="1:25" ht="15.75" x14ac:dyDescent="0.25">
      <c r="A334" s="202">
        <v>332</v>
      </c>
      <c r="B334" s="222"/>
      <c r="C334" s="224"/>
      <c r="D334" s="222"/>
      <c r="E334" s="222"/>
      <c r="F334" s="222"/>
      <c r="G334" s="222"/>
      <c r="H334" s="222"/>
      <c r="I334" s="222"/>
      <c r="J334" s="222"/>
      <c r="K334" s="208">
        <f t="shared" si="5"/>
        <v>0</v>
      </c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22"/>
    </row>
    <row r="335" spans="1:25" ht="15.75" x14ac:dyDescent="0.25">
      <c r="A335" s="202">
        <v>333</v>
      </c>
      <c r="B335" s="222"/>
      <c r="C335" s="224"/>
      <c r="D335" s="222"/>
      <c r="E335" s="222"/>
      <c r="F335" s="222"/>
      <c r="G335" s="222"/>
      <c r="H335" s="222"/>
      <c r="I335" s="222"/>
      <c r="J335" s="222"/>
      <c r="K335" s="208">
        <f t="shared" si="5"/>
        <v>0</v>
      </c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22"/>
    </row>
    <row r="336" spans="1:25" ht="15.75" x14ac:dyDescent="0.25">
      <c r="A336" s="202">
        <v>334</v>
      </c>
      <c r="B336" s="222"/>
      <c r="C336" s="224"/>
      <c r="D336" s="222"/>
      <c r="E336" s="222"/>
      <c r="F336" s="222"/>
      <c r="G336" s="222"/>
      <c r="H336" s="222"/>
      <c r="I336" s="222"/>
      <c r="J336" s="222"/>
      <c r="K336" s="208">
        <f t="shared" si="5"/>
        <v>0</v>
      </c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22"/>
    </row>
    <row r="337" spans="1:25" ht="15.75" x14ac:dyDescent="0.25">
      <c r="A337" s="202">
        <v>335</v>
      </c>
      <c r="B337" s="222"/>
      <c r="C337" s="224"/>
      <c r="D337" s="222"/>
      <c r="E337" s="222"/>
      <c r="F337" s="222"/>
      <c r="G337" s="222"/>
      <c r="H337" s="222"/>
      <c r="I337" s="222"/>
      <c r="J337" s="222"/>
      <c r="K337" s="208">
        <f t="shared" si="5"/>
        <v>0</v>
      </c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22"/>
    </row>
    <row r="338" spans="1:25" ht="15.75" x14ac:dyDescent="0.25">
      <c r="A338" s="202">
        <v>336</v>
      </c>
      <c r="B338" s="222"/>
      <c r="C338" s="224"/>
      <c r="D338" s="222"/>
      <c r="E338" s="222"/>
      <c r="F338" s="222"/>
      <c r="G338" s="222"/>
      <c r="H338" s="222"/>
      <c r="I338" s="222"/>
      <c r="J338" s="222"/>
      <c r="K338" s="208">
        <f t="shared" si="5"/>
        <v>0</v>
      </c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22"/>
    </row>
    <row r="339" spans="1:25" ht="15.75" x14ac:dyDescent="0.25">
      <c r="A339" s="202">
        <v>337</v>
      </c>
      <c r="B339" s="222"/>
      <c r="C339" s="224"/>
      <c r="D339" s="222"/>
      <c r="E339" s="222"/>
      <c r="F339" s="222"/>
      <c r="G339" s="222"/>
      <c r="H339" s="222"/>
      <c r="I339" s="222"/>
      <c r="J339" s="222"/>
      <c r="K339" s="208">
        <f t="shared" si="5"/>
        <v>0</v>
      </c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22"/>
    </row>
    <row r="340" spans="1:25" ht="15.75" x14ac:dyDescent="0.25">
      <c r="A340" s="202">
        <v>338</v>
      </c>
      <c r="B340" s="222"/>
      <c r="C340" s="224"/>
      <c r="D340" s="222"/>
      <c r="E340" s="222"/>
      <c r="F340" s="222"/>
      <c r="G340" s="222"/>
      <c r="H340" s="222"/>
      <c r="I340" s="222"/>
      <c r="J340" s="222"/>
      <c r="K340" s="208">
        <f t="shared" si="5"/>
        <v>0</v>
      </c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22"/>
    </row>
    <row r="341" spans="1:25" ht="15.75" x14ac:dyDescent="0.25">
      <c r="A341" s="202">
        <v>339</v>
      </c>
      <c r="B341" s="222"/>
      <c r="C341" s="224"/>
      <c r="D341" s="222"/>
      <c r="E341" s="222"/>
      <c r="F341" s="222"/>
      <c r="G341" s="222"/>
      <c r="H341" s="222"/>
      <c r="I341" s="222"/>
      <c r="J341" s="222"/>
      <c r="K341" s="208">
        <f t="shared" si="5"/>
        <v>0</v>
      </c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22"/>
    </row>
    <row r="342" spans="1:25" ht="15.75" x14ac:dyDescent="0.25">
      <c r="A342" s="202">
        <v>340</v>
      </c>
      <c r="B342" s="222"/>
      <c r="C342" s="224"/>
      <c r="D342" s="222"/>
      <c r="E342" s="222"/>
      <c r="F342" s="222"/>
      <c r="G342" s="222"/>
      <c r="H342" s="222"/>
      <c r="I342" s="222"/>
      <c r="J342" s="222"/>
      <c r="K342" s="208">
        <f t="shared" si="5"/>
        <v>0</v>
      </c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22"/>
    </row>
    <row r="343" spans="1:25" ht="15.75" x14ac:dyDescent="0.25">
      <c r="A343" s="202">
        <v>341</v>
      </c>
      <c r="B343" s="222"/>
      <c r="C343" s="224"/>
      <c r="D343" s="222"/>
      <c r="E343" s="222"/>
      <c r="F343" s="222"/>
      <c r="G343" s="222"/>
      <c r="H343" s="222"/>
      <c r="I343" s="222"/>
      <c r="J343" s="222"/>
      <c r="K343" s="208">
        <f t="shared" si="5"/>
        <v>0</v>
      </c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</row>
    <row r="344" spans="1:25" ht="15.75" x14ac:dyDescent="0.25">
      <c r="A344" s="202">
        <v>342</v>
      </c>
      <c r="B344" s="222"/>
      <c r="C344" s="224"/>
      <c r="D344" s="222"/>
      <c r="E344" s="222"/>
      <c r="F344" s="222"/>
      <c r="G344" s="222"/>
      <c r="H344" s="222"/>
      <c r="I344" s="222"/>
      <c r="J344" s="222"/>
      <c r="K344" s="208">
        <f t="shared" si="5"/>
        <v>0</v>
      </c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</row>
    <row r="345" spans="1:25" ht="15.75" x14ac:dyDescent="0.25">
      <c r="A345" s="202">
        <v>343</v>
      </c>
      <c r="B345" s="222"/>
      <c r="C345" s="224"/>
      <c r="D345" s="222"/>
      <c r="E345" s="222"/>
      <c r="F345" s="222"/>
      <c r="G345" s="222"/>
      <c r="H345" s="222"/>
      <c r="I345" s="222"/>
      <c r="J345" s="222"/>
      <c r="K345" s="208">
        <f t="shared" si="5"/>
        <v>0</v>
      </c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</row>
    <row r="346" spans="1:25" ht="15.75" x14ac:dyDescent="0.25">
      <c r="A346" s="202">
        <v>344</v>
      </c>
      <c r="B346" s="222"/>
      <c r="C346" s="224"/>
      <c r="D346" s="222"/>
      <c r="E346" s="222"/>
      <c r="F346" s="222"/>
      <c r="G346" s="222"/>
      <c r="H346" s="222"/>
      <c r="I346" s="222"/>
      <c r="J346" s="222"/>
      <c r="K346" s="208">
        <f t="shared" si="5"/>
        <v>0</v>
      </c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</row>
    <row r="347" spans="1:25" ht="15.75" x14ac:dyDescent="0.25">
      <c r="A347" s="202">
        <v>345</v>
      </c>
      <c r="B347" s="222"/>
      <c r="C347" s="224"/>
      <c r="D347" s="222"/>
      <c r="E347" s="222"/>
      <c r="F347" s="222"/>
      <c r="G347" s="222"/>
      <c r="H347" s="222"/>
      <c r="I347" s="222"/>
      <c r="J347" s="222"/>
      <c r="K347" s="208">
        <f t="shared" si="5"/>
        <v>0</v>
      </c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22"/>
    </row>
    <row r="348" spans="1:25" ht="15.75" x14ac:dyDescent="0.25">
      <c r="A348" s="202">
        <v>346</v>
      </c>
      <c r="B348" s="222"/>
      <c r="C348" s="224"/>
      <c r="D348" s="222"/>
      <c r="E348" s="222"/>
      <c r="F348" s="222"/>
      <c r="G348" s="222"/>
      <c r="H348" s="222"/>
      <c r="I348" s="222"/>
      <c r="J348" s="222"/>
      <c r="K348" s="208">
        <f t="shared" si="5"/>
        <v>0</v>
      </c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</row>
    <row r="349" spans="1:25" ht="15.75" x14ac:dyDescent="0.25">
      <c r="A349" s="202">
        <v>347</v>
      </c>
      <c r="B349" s="222"/>
      <c r="C349" s="224"/>
      <c r="D349" s="222"/>
      <c r="E349" s="222"/>
      <c r="F349" s="222"/>
      <c r="G349" s="222"/>
      <c r="H349" s="222"/>
      <c r="I349" s="222"/>
      <c r="J349" s="222"/>
      <c r="K349" s="208">
        <f t="shared" si="5"/>
        <v>0</v>
      </c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</row>
    <row r="350" spans="1:25" ht="15.75" x14ac:dyDescent="0.25">
      <c r="A350" s="202">
        <v>348</v>
      </c>
      <c r="B350" s="222"/>
      <c r="C350" s="224"/>
      <c r="D350" s="222"/>
      <c r="E350" s="222"/>
      <c r="F350" s="222"/>
      <c r="G350" s="222"/>
      <c r="H350" s="222"/>
      <c r="I350" s="222"/>
      <c r="J350" s="222"/>
      <c r="K350" s="208">
        <f t="shared" si="5"/>
        <v>0</v>
      </c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</row>
    <row r="351" spans="1:25" ht="15.75" x14ac:dyDescent="0.25">
      <c r="A351" s="202">
        <v>349</v>
      </c>
      <c r="B351" s="222"/>
      <c r="C351" s="224"/>
      <c r="D351" s="222"/>
      <c r="E351" s="222"/>
      <c r="F351" s="222"/>
      <c r="G351" s="222"/>
      <c r="H351" s="222"/>
      <c r="I351" s="222"/>
      <c r="J351" s="222"/>
      <c r="K351" s="208">
        <f t="shared" si="5"/>
        <v>0</v>
      </c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22"/>
    </row>
    <row r="352" spans="1:25" ht="15.75" x14ac:dyDescent="0.25">
      <c r="A352" s="202">
        <v>350</v>
      </c>
      <c r="B352" s="222"/>
      <c r="C352" s="224"/>
      <c r="D352" s="222"/>
      <c r="E352" s="222"/>
      <c r="F352" s="222"/>
      <c r="G352" s="222"/>
      <c r="H352" s="222"/>
      <c r="I352" s="222"/>
      <c r="J352" s="222"/>
      <c r="K352" s="208">
        <f t="shared" si="5"/>
        <v>0</v>
      </c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22"/>
    </row>
    <row r="353" spans="1:25" ht="15.75" x14ac:dyDescent="0.25">
      <c r="A353" s="202">
        <v>351</v>
      </c>
      <c r="B353" s="222"/>
      <c r="C353" s="224"/>
      <c r="D353" s="222"/>
      <c r="E353" s="222"/>
      <c r="F353" s="222"/>
      <c r="G353" s="222"/>
      <c r="H353" s="222"/>
      <c r="I353" s="222"/>
      <c r="J353" s="222"/>
      <c r="K353" s="208">
        <f t="shared" si="5"/>
        <v>0</v>
      </c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22"/>
    </row>
    <row r="354" spans="1:25" ht="15.75" x14ac:dyDescent="0.25">
      <c r="A354" s="202">
        <v>352</v>
      </c>
      <c r="B354" s="222"/>
      <c r="C354" s="224"/>
      <c r="D354" s="222"/>
      <c r="E354" s="222"/>
      <c r="F354" s="222"/>
      <c r="G354" s="222"/>
      <c r="H354" s="222"/>
      <c r="I354" s="222"/>
      <c r="J354" s="222"/>
      <c r="K354" s="208">
        <f t="shared" si="5"/>
        <v>0</v>
      </c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22"/>
    </row>
    <row r="355" spans="1:25" ht="15.75" x14ac:dyDescent="0.25">
      <c r="A355" s="202">
        <v>353</v>
      </c>
      <c r="B355" s="222"/>
      <c r="C355" s="224"/>
      <c r="D355" s="222"/>
      <c r="E355" s="222"/>
      <c r="F355" s="222"/>
      <c r="G355" s="222"/>
      <c r="H355" s="222"/>
      <c r="I355" s="222"/>
      <c r="J355" s="222"/>
      <c r="K355" s="208">
        <f t="shared" si="5"/>
        <v>0</v>
      </c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22"/>
    </row>
    <row r="356" spans="1:25" ht="15.75" x14ac:dyDescent="0.25">
      <c r="A356" s="202">
        <v>354</v>
      </c>
      <c r="B356" s="222"/>
      <c r="C356" s="224"/>
      <c r="D356" s="222"/>
      <c r="E356" s="222"/>
      <c r="F356" s="222"/>
      <c r="G356" s="222"/>
      <c r="H356" s="222"/>
      <c r="I356" s="222"/>
      <c r="J356" s="222"/>
      <c r="K356" s="208">
        <f t="shared" si="5"/>
        <v>0</v>
      </c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22"/>
    </row>
    <row r="357" spans="1:25" ht="15.75" x14ac:dyDescent="0.25">
      <c r="A357" s="202">
        <v>355</v>
      </c>
      <c r="B357" s="222"/>
      <c r="C357" s="224"/>
      <c r="D357" s="222"/>
      <c r="E357" s="222"/>
      <c r="F357" s="222"/>
      <c r="G357" s="222"/>
      <c r="H357" s="222"/>
      <c r="I357" s="222"/>
      <c r="J357" s="222"/>
      <c r="K357" s="208">
        <f t="shared" si="5"/>
        <v>0</v>
      </c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</row>
    <row r="358" spans="1:25" ht="15.75" x14ac:dyDescent="0.25">
      <c r="A358" s="202">
        <v>356</v>
      </c>
      <c r="B358" s="222"/>
      <c r="C358" s="224"/>
      <c r="D358" s="222"/>
      <c r="E358" s="222"/>
      <c r="F358" s="222"/>
      <c r="G358" s="222"/>
      <c r="H358" s="222"/>
      <c r="I358" s="222"/>
      <c r="J358" s="222"/>
      <c r="K358" s="208">
        <f t="shared" si="5"/>
        <v>0</v>
      </c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2"/>
    </row>
    <row r="359" spans="1:25" ht="15.75" x14ac:dyDescent="0.25">
      <c r="A359" s="202">
        <v>357</v>
      </c>
      <c r="B359" s="222"/>
      <c r="C359" s="224"/>
      <c r="D359" s="222"/>
      <c r="E359" s="222"/>
      <c r="F359" s="222"/>
      <c r="G359" s="222"/>
      <c r="H359" s="222"/>
      <c r="I359" s="222"/>
      <c r="J359" s="222"/>
      <c r="K359" s="208">
        <f t="shared" si="5"/>
        <v>0</v>
      </c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22"/>
    </row>
    <row r="360" spans="1:25" ht="15.75" x14ac:dyDescent="0.25">
      <c r="A360" s="202">
        <v>358</v>
      </c>
      <c r="B360" s="222"/>
      <c r="C360" s="224"/>
      <c r="D360" s="222"/>
      <c r="E360" s="222"/>
      <c r="F360" s="222"/>
      <c r="G360" s="222"/>
      <c r="H360" s="222"/>
      <c r="I360" s="222"/>
      <c r="J360" s="222"/>
      <c r="K360" s="208">
        <f t="shared" si="5"/>
        <v>0</v>
      </c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</row>
    <row r="361" spans="1:25" ht="15.75" x14ac:dyDescent="0.25">
      <c r="A361" s="202">
        <v>359</v>
      </c>
      <c r="B361" s="222"/>
      <c r="C361" s="224"/>
      <c r="D361" s="222"/>
      <c r="E361" s="222"/>
      <c r="F361" s="222"/>
      <c r="G361" s="222"/>
      <c r="H361" s="222"/>
      <c r="I361" s="222"/>
      <c r="J361" s="222"/>
      <c r="K361" s="208">
        <f t="shared" si="5"/>
        <v>0</v>
      </c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22"/>
    </row>
    <row r="362" spans="1:25" ht="15.75" x14ac:dyDescent="0.25">
      <c r="A362" s="202">
        <v>360</v>
      </c>
      <c r="B362" s="222"/>
      <c r="C362" s="224"/>
      <c r="D362" s="222"/>
      <c r="E362" s="222"/>
      <c r="F362" s="222"/>
      <c r="G362" s="222"/>
      <c r="H362" s="222"/>
      <c r="I362" s="222"/>
      <c r="J362" s="222"/>
      <c r="K362" s="208">
        <f t="shared" si="5"/>
        <v>0</v>
      </c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22"/>
    </row>
    <row r="363" spans="1:25" ht="15.75" x14ac:dyDescent="0.25">
      <c r="A363" s="202">
        <v>361</v>
      </c>
      <c r="B363" s="222"/>
      <c r="C363" s="224"/>
      <c r="D363" s="222"/>
      <c r="E363" s="222"/>
      <c r="F363" s="222"/>
      <c r="G363" s="222"/>
      <c r="H363" s="222"/>
      <c r="I363" s="222"/>
      <c r="J363" s="222"/>
      <c r="K363" s="208">
        <f t="shared" si="5"/>
        <v>0</v>
      </c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22"/>
    </row>
    <row r="364" spans="1:25" ht="15.75" x14ac:dyDescent="0.25">
      <c r="A364" s="202">
        <v>362</v>
      </c>
      <c r="B364" s="222"/>
      <c r="C364" s="224"/>
      <c r="D364" s="222"/>
      <c r="E364" s="222"/>
      <c r="F364" s="222"/>
      <c r="G364" s="222"/>
      <c r="H364" s="222"/>
      <c r="I364" s="222"/>
      <c r="J364" s="222"/>
      <c r="K364" s="208">
        <f t="shared" si="5"/>
        <v>0</v>
      </c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22"/>
    </row>
    <row r="365" spans="1:25" ht="15.75" x14ac:dyDescent="0.25">
      <c r="A365" s="202">
        <v>363</v>
      </c>
      <c r="B365" s="222"/>
      <c r="C365" s="224"/>
      <c r="D365" s="222"/>
      <c r="E365" s="222"/>
      <c r="F365" s="222"/>
      <c r="G365" s="222"/>
      <c r="H365" s="222"/>
      <c r="I365" s="222"/>
      <c r="J365" s="222"/>
      <c r="K365" s="208">
        <f t="shared" si="5"/>
        <v>0</v>
      </c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22"/>
    </row>
    <row r="366" spans="1:25" ht="15.75" x14ac:dyDescent="0.25">
      <c r="A366" s="202">
        <v>364</v>
      </c>
      <c r="B366" s="222"/>
      <c r="C366" s="224"/>
      <c r="D366" s="222"/>
      <c r="E366" s="222"/>
      <c r="F366" s="222"/>
      <c r="G366" s="222"/>
      <c r="H366" s="222"/>
      <c r="I366" s="222"/>
      <c r="J366" s="222"/>
      <c r="K366" s="208">
        <f t="shared" si="5"/>
        <v>0</v>
      </c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22"/>
    </row>
    <row r="367" spans="1:25" ht="15.75" x14ac:dyDescent="0.25">
      <c r="A367" s="202">
        <v>365</v>
      </c>
      <c r="B367" s="222"/>
      <c r="C367" s="224"/>
      <c r="D367" s="222"/>
      <c r="E367" s="222"/>
      <c r="F367" s="222"/>
      <c r="G367" s="222"/>
      <c r="H367" s="222"/>
      <c r="I367" s="222"/>
      <c r="J367" s="222"/>
      <c r="K367" s="208">
        <f t="shared" si="5"/>
        <v>0</v>
      </c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22"/>
    </row>
    <row r="368" spans="1:25" ht="15.75" x14ac:dyDescent="0.25">
      <c r="A368" s="202">
        <v>366</v>
      </c>
      <c r="B368" s="222"/>
      <c r="C368" s="224"/>
      <c r="D368" s="222"/>
      <c r="E368" s="222"/>
      <c r="F368" s="222"/>
      <c r="G368" s="222"/>
      <c r="H368" s="222"/>
      <c r="I368" s="222"/>
      <c r="J368" s="222"/>
      <c r="K368" s="208">
        <f t="shared" si="5"/>
        <v>0</v>
      </c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22"/>
    </row>
    <row r="369" spans="1:25" ht="15.75" x14ac:dyDescent="0.25">
      <c r="A369" s="202">
        <v>367</v>
      </c>
      <c r="B369" s="222"/>
      <c r="C369" s="224"/>
      <c r="D369" s="222"/>
      <c r="E369" s="222"/>
      <c r="F369" s="222"/>
      <c r="G369" s="222"/>
      <c r="H369" s="222"/>
      <c r="I369" s="222"/>
      <c r="J369" s="222"/>
      <c r="K369" s="208">
        <f t="shared" si="5"/>
        <v>0</v>
      </c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22"/>
    </row>
    <row r="370" spans="1:25" ht="15.75" x14ac:dyDescent="0.25">
      <c r="A370" s="202">
        <v>368</v>
      </c>
      <c r="B370" s="222"/>
      <c r="C370" s="224"/>
      <c r="D370" s="222"/>
      <c r="E370" s="222"/>
      <c r="F370" s="222"/>
      <c r="G370" s="222"/>
      <c r="H370" s="222"/>
      <c r="I370" s="222"/>
      <c r="J370" s="222"/>
      <c r="K370" s="208">
        <f t="shared" si="5"/>
        <v>0</v>
      </c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</row>
    <row r="371" spans="1:25" ht="15.75" x14ac:dyDescent="0.25">
      <c r="A371" s="202">
        <v>369</v>
      </c>
      <c r="B371" s="222"/>
      <c r="C371" s="224"/>
      <c r="D371" s="222"/>
      <c r="E371" s="222"/>
      <c r="F371" s="222"/>
      <c r="G371" s="222"/>
      <c r="H371" s="222"/>
      <c r="I371" s="222"/>
      <c r="J371" s="222"/>
      <c r="K371" s="208">
        <f t="shared" si="5"/>
        <v>0</v>
      </c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</row>
    <row r="372" spans="1:25" ht="15.75" x14ac:dyDescent="0.25">
      <c r="A372" s="202">
        <v>370</v>
      </c>
      <c r="B372" s="222"/>
      <c r="C372" s="224"/>
      <c r="D372" s="222"/>
      <c r="E372" s="222"/>
      <c r="F372" s="222"/>
      <c r="G372" s="222"/>
      <c r="H372" s="222"/>
      <c r="I372" s="222"/>
      <c r="J372" s="222"/>
      <c r="K372" s="208">
        <f t="shared" si="5"/>
        <v>0</v>
      </c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</row>
    <row r="373" spans="1:25" ht="15.75" x14ac:dyDescent="0.25">
      <c r="A373" s="202">
        <v>371</v>
      </c>
      <c r="B373" s="222"/>
      <c r="C373" s="224"/>
      <c r="D373" s="222"/>
      <c r="E373" s="222"/>
      <c r="F373" s="222"/>
      <c r="G373" s="222"/>
      <c r="H373" s="222"/>
      <c r="I373" s="222"/>
      <c r="J373" s="222"/>
      <c r="K373" s="208">
        <f t="shared" si="5"/>
        <v>0</v>
      </c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22"/>
    </row>
    <row r="374" spans="1:25" ht="15.75" x14ac:dyDescent="0.25">
      <c r="A374" s="202">
        <v>372</v>
      </c>
      <c r="B374" s="222"/>
      <c r="C374" s="224"/>
      <c r="D374" s="222"/>
      <c r="E374" s="222"/>
      <c r="F374" s="222"/>
      <c r="G374" s="222"/>
      <c r="H374" s="222"/>
      <c r="I374" s="222"/>
      <c r="J374" s="222"/>
      <c r="K374" s="208">
        <f t="shared" si="5"/>
        <v>0</v>
      </c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22"/>
    </row>
    <row r="375" spans="1:25" ht="15.75" x14ac:dyDescent="0.25">
      <c r="A375" s="202">
        <v>373</v>
      </c>
      <c r="B375" s="222"/>
      <c r="C375" s="224"/>
      <c r="D375" s="222"/>
      <c r="E375" s="222"/>
      <c r="F375" s="222"/>
      <c r="G375" s="222"/>
      <c r="H375" s="222"/>
      <c r="I375" s="222"/>
      <c r="J375" s="222"/>
      <c r="K375" s="208">
        <f t="shared" si="5"/>
        <v>0</v>
      </c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22"/>
    </row>
    <row r="376" spans="1:25" ht="15.75" x14ac:dyDescent="0.25">
      <c r="A376" s="202">
        <v>374</v>
      </c>
      <c r="B376" s="222"/>
      <c r="C376" s="224"/>
      <c r="D376" s="222"/>
      <c r="E376" s="222"/>
      <c r="F376" s="222"/>
      <c r="G376" s="222"/>
      <c r="H376" s="222"/>
      <c r="I376" s="222"/>
      <c r="J376" s="222"/>
      <c r="K376" s="208">
        <f t="shared" si="5"/>
        <v>0</v>
      </c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22"/>
    </row>
    <row r="377" spans="1:25" ht="15.75" x14ac:dyDescent="0.25">
      <c r="A377" s="202">
        <v>375</v>
      </c>
      <c r="B377" s="222"/>
      <c r="C377" s="224"/>
      <c r="D377" s="222"/>
      <c r="E377" s="222"/>
      <c r="F377" s="222"/>
      <c r="G377" s="222"/>
      <c r="H377" s="222"/>
      <c r="I377" s="222"/>
      <c r="J377" s="222"/>
      <c r="K377" s="208">
        <f t="shared" si="5"/>
        <v>0</v>
      </c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22"/>
    </row>
    <row r="378" spans="1:25" ht="15.75" x14ac:dyDescent="0.25">
      <c r="A378" s="202">
        <v>376</v>
      </c>
      <c r="B378" s="222"/>
      <c r="C378" s="224"/>
      <c r="D378" s="222"/>
      <c r="E378" s="222"/>
      <c r="F378" s="222"/>
      <c r="G378" s="222"/>
      <c r="H378" s="222"/>
      <c r="I378" s="222"/>
      <c r="J378" s="222"/>
      <c r="K378" s="208">
        <f t="shared" si="5"/>
        <v>0</v>
      </c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22"/>
    </row>
    <row r="379" spans="1:25" ht="15.75" x14ac:dyDescent="0.25">
      <c r="A379" s="202">
        <v>377</v>
      </c>
      <c r="B379" s="222"/>
      <c r="C379" s="224"/>
      <c r="D379" s="222"/>
      <c r="E379" s="222"/>
      <c r="F379" s="222"/>
      <c r="G379" s="222"/>
      <c r="H379" s="222"/>
      <c r="I379" s="222"/>
      <c r="J379" s="222"/>
      <c r="K379" s="208">
        <f t="shared" si="5"/>
        <v>0</v>
      </c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22"/>
    </row>
    <row r="380" spans="1:25" ht="15.75" x14ac:dyDescent="0.25">
      <c r="A380" s="202">
        <v>378</v>
      </c>
      <c r="B380" s="222"/>
      <c r="C380" s="224"/>
      <c r="D380" s="222"/>
      <c r="E380" s="222"/>
      <c r="F380" s="222"/>
      <c r="G380" s="222"/>
      <c r="H380" s="222"/>
      <c r="I380" s="222"/>
      <c r="J380" s="222"/>
      <c r="K380" s="208">
        <f t="shared" si="5"/>
        <v>0</v>
      </c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22"/>
    </row>
    <row r="381" spans="1:25" ht="15.75" x14ac:dyDescent="0.25">
      <c r="A381" s="202">
        <v>379</v>
      </c>
      <c r="B381" s="222"/>
      <c r="C381" s="224"/>
      <c r="D381" s="222"/>
      <c r="E381" s="222"/>
      <c r="F381" s="222"/>
      <c r="G381" s="222"/>
      <c r="H381" s="222"/>
      <c r="I381" s="222"/>
      <c r="J381" s="222"/>
      <c r="K381" s="208">
        <f t="shared" si="5"/>
        <v>0</v>
      </c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22"/>
    </row>
    <row r="382" spans="1:25" ht="15.75" x14ac:dyDescent="0.25">
      <c r="A382" s="202">
        <v>380</v>
      </c>
      <c r="B382" s="222"/>
      <c r="C382" s="224"/>
      <c r="D382" s="222"/>
      <c r="E382" s="222"/>
      <c r="F382" s="222"/>
      <c r="G382" s="222"/>
      <c r="H382" s="222"/>
      <c r="I382" s="222"/>
      <c r="J382" s="222"/>
      <c r="K382" s="208">
        <f t="shared" si="5"/>
        <v>0</v>
      </c>
      <c r="L382" s="222"/>
      <c r="M382" s="222"/>
      <c r="N382" s="222"/>
      <c r="O382" s="222"/>
      <c r="P382" s="222"/>
      <c r="Q382" s="222"/>
      <c r="R382" s="222"/>
      <c r="S382" s="222"/>
      <c r="T382" s="222"/>
      <c r="U382" s="222"/>
      <c r="V382" s="222"/>
      <c r="W382" s="222"/>
      <c r="X382" s="222"/>
      <c r="Y382" s="222"/>
    </row>
    <row r="383" spans="1:25" ht="15.75" x14ac:dyDescent="0.25">
      <c r="A383" s="202">
        <v>381</v>
      </c>
      <c r="B383" s="222"/>
      <c r="C383" s="224"/>
      <c r="D383" s="222"/>
      <c r="E383" s="222"/>
      <c r="F383" s="222"/>
      <c r="G383" s="222"/>
      <c r="H383" s="222"/>
      <c r="I383" s="222"/>
      <c r="J383" s="222"/>
      <c r="K383" s="208">
        <f t="shared" si="5"/>
        <v>0</v>
      </c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22"/>
    </row>
    <row r="384" spans="1:25" ht="15.75" x14ac:dyDescent="0.25">
      <c r="A384" s="202">
        <v>382</v>
      </c>
      <c r="B384" s="222"/>
      <c r="C384" s="224"/>
      <c r="D384" s="222"/>
      <c r="E384" s="222"/>
      <c r="F384" s="222"/>
      <c r="G384" s="222"/>
      <c r="H384" s="222"/>
      <c r="I384" s="222"/>
      <c r="J384" s="222"/>
      <c r="K384" s="208">
        <f t="shared" si="5"/>
        <v>0</v>
      </c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</row>
    <row r="385" spans="1:25" ht="15.75" x14ac:dyDescent="0.25">
      <c r="A385" s="202">
        <v>383</v>
      </c>
      <c r="B385" s="222"/>
      <c r="C385" s="224"/>
      <c r="D385" s="222"/>
      <c r="E385" s="222"/>
      <c r="F385" s="222"/>
      <c r="G385" s="222"/>
      <c r="H385" s="222"/>
      <c r="I385" s="222"/>
      <c r="J385" s="222"/>
      <c r="K385" s="208">
        <f t="shared" si="5"/>
        <v>0</v>
      </c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</row>
    <row r="386" spans="1:25" ht="15.75" x14ac:dyDescent="0.25">
      <c r="A386" s="202">
        <v>384</v>
      </c>
      <c r="B386" s="222"/>
      <c r="C386" s="224"/>
      <c r="D386" s="222"/>
      <c r="E386" s="222"/>
      <c r="F386" s="222"/>
      <c r="G386" s="222"/>
      <c r="H386" s="222"/>
      <c r="I386" s="222"/>
      <c r="J386" s="222"/>
      <c r="K386" s="208">
        <f t="shared" si="5"/>
        <v>0</v>
      </c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</row>
    <row r="387" spans="1:25" ht="15.75" x14ac:dyDescent="0.25">
      <c r="A387" s="202">
        <v>385</v>
      </c>
      <c r="B387" s="222"/>
      <c r="C387" s="224"/>
      <c r="D387" s="222"/>
      <c r="E387" s="222"/>
      <c r="F387" s="222"/>
      <c r="G387" s="222"/>
      <c r="H387" s="222"/>
      <c r="I387" s="222"/>
      <c r="J387" s="222"/>
      <c r="K387" s="208">
        <f t="shared" si="5"/>
        <v>0</v>
      </c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</row>
    <row r="388" spans="1:25" ht="15.75" x14ac:dyDescent="0.25">
      <c r="A388" s="202">
        <v>386</v>
      </c>
      <c r="B388" s="222"/>
      <c r="C388" s="224"/>
      <c r="D388" s="222"/>
      <c r="E388" s="222"/>
      <c r="F388" s="222"/>
      <c r="G388" s="222"/>
      <c r="H388" s="222"/>
      <c r="I388" s="222"/>
      <c r="J388" s="222"/>
      <c r="K388" s="208">
        <f t="shared" ref="K388:K451" si="6">C388</f>
        <v>0</v>
      </c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</row>
    <row r="389" spans="1:25" ht="15.75" x14ac:dyDescent="0.25">
      <c r="A389" s="202">
        <v>387</v>
      </c>
      <c r="B389" s="222"/>
      <c r="C389" s="224"/>
      <c r="D389" s="222"/>
      <c r="E389" s="222"/>
      <c r="F389" s="222"/>
      <c r="G389" s="222"/>
      <c r="H389" s="222"/>
      <c r="I389" s="222"/>
      <c r="J389" s="222"/>
      <c r="K389" s="208">
        <f t="shared" si="6"/>
        <v>0</v>
      </c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22"/>
    </row>
    <row r="390" spans="1:25" ht="15.75" x14ac:dyDescent="0.25">
      <c r="A390" s="202">
        <v>388</v>
      </c>
      <c r="B390" s="222"/>
      <c r="C390" s="224"/>
      <c r="D390" s="222"/>
      <c r="E390" s="222"/>
      <c r="F390" s="222"/>
      <c r="G390" s="222"/>
      <c r="H390" s="222"/>
      <c r="I390" s="222"/>
      <c r="J390" s="222"/>
      <c r="K390" s="208">
        <f t="shared" si="6"/>
        <v>0</v>
      </c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22"/>
    </row>
    <row r="391" spans="1:25" ht="15.75" x14ac:dyDescent="0.25">
      <c r="A391" s="202">
        <v>389</v>
      </c>
      <c r="B391" s="222"/>
      <c r="C391" s="224"/>
      <c r="D391" s="222"/>
      <c r="E391" s="222"/>
      <c r="F391" s="222"/>
      <c r="G391" s="222"/>
      <c r="H391" s="222"/>
      <c r="I391" s="222"/>
      <c r="J391" s="222"/>
      <c r="K391" s="208">
        <f t="shared" si="6"/>
        <v>0</v>
      </c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22"/>
    </row>
    <row r="392" spans="1:25" ht="15.75" x14ac:dyDescent="0.25">
      <c r="A392" s="202">
        <v>390</v>
      </c>
      <c r="B392" s="222"/>
      <c r="C392" s="224"/>
      <c r="D392" s="222"/>
      <c r="E392" s="222"/>
      <c r="F392" s="222"/>
      <c r="G392" s="222"/>
      <c r="H392" s="222"/>
      <c r="I392" s="222"/>
      <c r="J392" s="222"/>
      <c r="K392" s="208">
        <f t="shared" si="6"/>
        <v>0</v>
      </c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22"/>
    </row>
    <row r="393" spans="1:25" ht="15.75" x14ac:dyDescent="0.25">
      <c r="A393" s="202">
        <v>391</v>
      </c>
      <c r="B393" s="222"/>
      <c r="C393" s="224"/>
      <c r="D393" s="222"/>
      <c r="E393" s="222"/>
      <c r="F393" s="222"/>
      <c r="G393" s="222"/>
      <c r="H393" s="222"/>
      <c r="I393" s="222"/>
      <c r="J393" s="222"/>
      <c r="K393" s="208">
        <f t="shared" si="6"/>
        <v>0</v>
      </c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22"/>
    </row>
    <row r="394" spans="1:25" ht="15.75" x14ac:dyDescent="0.25">
      <c r="A394" s="202">
        <v>392</v>
      </c>
      <c r="B394" s="222"/>
      <c r="C394" s="224"/>
      <c r="D394" s="222"/>
      <c r="E394" s="222"/>
      <c r="F394" s="222"/>
      <c r="G394" s="222"/>
      <c r="H394" s="222"/>
      <c r="I394" s="222"/>
      <c r="J394" s="222"/>
      <c r="K394" s="208">
        <f t="shared" si="6"/>
        <v>0</v>
      </c>
      <c r="L394" s="222"/>
      <c r="M394" s="222"/>
      <c r="N394" s="222"/>
      <c r="O394" s="222"/>
      <c r="P394" s="222"/>
      <c r="Q394" s="222"/>
      <c r="R394" s="222"/>
      <c r="S394" s="222"/>
      <c r="T394" s="222"/>
      <c r="U394" s="222"/>
      <c r="V394" s="222"/>
      <c r="W394" s="222"/>
      <c r="X394" s="222"/>
      <c r="Y394" s="222"/>
    </row>
    <row r="395" spans="1:25" ht="15.75" x14ac:dyDescent="0.25">
      <c r="A395" s="202">
        <v>393</v>
      </c>
      <c r="B395" s="222"/>
      <c r="C395" s="224"/>
      <c r="D395" s="222"/>
      <c r="E395" s="222"/>
      <c r="F395" s="222"/>
      <c r="G395" s="222"/>
      <c r="H395" s="222"/>
      <c r="I395" s="222"/>
      <c r="J395" s="222"/>
      <c r="K395" s="208">
        <f t="shared" si="6"/>
        <v>0</v>
      </c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22"/>
    </row>
    <row r="396" spans="1:25" ht="15.75" x14ac:dyDescent="0.25">
      <c r="A396" s="202">
        <v>394</v>
      </c>
      <c r="B396" s="222"/>
      <c r="C396" s="224"/>
      <c r="D396" s="222"/>
      <c r="E396" s="222"/>
      <c r="F396" s="222"/>
      <c r="G396" s="222"/>
      <c r="H396" s="222"/>
      <c r="I396" s="222"/>
      <c r="J396" s="222"/>
      <c r="K396" s="208">
        <f t="shared" si="6"/>
        <v>0</v>
      </c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22"/>
    </row>
    <row r="397" spans="1:25" ht="15.75" x14ac:dyDescent="0.25">
      <c r="A397" s="202">
        <v>395</v>
      </c>
      <c r="B397" s="222"/>
      <c r="C397" s="224"/>
      <c r="D397" s="222"/>
      <c r="E397" s="222"/>
      <c r="F397" s="222"/>
      <c r="G397" s="222"/>
      <c r="H397" s="222"/>
      <c r="I397" s="222"/>
      <c r="J397" s="222"/>
      <c r="K397" s="208">
        <f t="shared" si="6"/>
        <v>0</v>
      </c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22"/>
    </row>
    <row r="398" spans="1:25" ht="15.75" x14ac:dyDescent="0.25">
      <c r="A398" s="202">
        <v>396</v>
      </c>
      <c r="B398" s="222"/>
      <c r="C398" s="224"/>
      <c r="D398" s="222"/>
      <c r="E398" s="222"/>
      <c r="F398" s="222"/>
      <c r="G398" s="222"/>
      <c r="H398" s="222"/>
      <c r="I398" s="222"/>
      <c r="J398" s="222"/>
      <c r="K398" s="208">
        <f t="shared" si="6"/>
        <v>0</v>
      </c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22"/>
    </row>
    <row r="399" spans="1:25" ht="15.75" x14ac:dyDescent="0.25">
      <c r="A399" s="202">
        <v>397</v>
      </c>
      <c r="B399" s="222"/>
      <c r="C399" s="224"/>
      <c r="D399" s="222"/>
      <c r="E399" s="222"/>
      <c r="F399" s="222"/>
      <c r="G399" s="222"/>
      <c r="H399" s="222"/>
      <c r="I399" s="222"/>
      <c r="J399" s="222"/>
      <c r="K399" s="208">
        <f t="shared" si="6"/>
        <v>0</v>
      </c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22"/>
    </row>
    <row r="400" spans="1:25" ht="15.75" x14ac:dyDescent="0.25">
      <c r="A400" s="202">
        <v>398</v>
      </c>
      <c r="B400" s="222"/>
      <c r="C400" s="224"/>
      <c r="D400" s="222"/>
      <c r="E400" s="222"/>
      <c r="F400" s="222"/>
      <c r="G400" s="222"/>
      <c r="H400" s="222"/>
      <c r="I400" s="222"/>
      <c r="J400" s="222"/>
      <c r="K400" s="208">
        <f t="shared" si="6"/>
        <v>0</v>
      </c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22"/>
    </row>
    <row r="401" spans="1:25" ht="15.75" x14ac:dyDescent="0.25">
      <c r="A401" s="202">
        <v>399</v>
      </c>
      <c r="B401" s="222"/>
      <c r="C401" s="224"/>
      <c r="D401" s="222"/>
      <c r="E401" s="222"/>
      <c r="F401" s="222"/>
      <c r="G401" s="222"/>
      <c r="H401" s="222"/>
      <c r="I401" s="222"/>
      <c r="J401" s="222"/>
      <c r="K401" s="208">
        <f t="shared" si="6"/>
        <v>0</v>
      </c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22"/>
    </row>
    <row r="402" spans="1:25" ht="15.75" x14ac:dyDescent="0.25">
      <c r="A402" s="202">
        <v>400</v>
      </c>
      <c r="B402" s="222"/>
      <c r="C402" s="224"/>
      <c r="D402" s="222"/>
      <c r="E402" s="222"/>
      <c r="F402" s="222"/>
      <c r="G402" s="222"/>
      <c r="H402" s="222"/>
      <c r="I402" s="222"/>
      <c r="J402" s="222"/>
      <c r="K402" s="208">
        <f t="shared" si="6"/>
        <v>0</v>
      </c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</row>
    <row r="403" spans="1:25" ht="15.75" x14ac:dyDescent="0.25">
      <c r="A403" s="202">
        <v>401</v>
      </c>
      <c r="B403" s="222"/>
      <c r="C403" s="224"/>
      <c r="D403" s="222"/>
      <c r="E403" s="222"/>
      <c r="F403" s="222"/>
      <c r="G403" s="222"/>
      <c r="H403" s="222"/>
      <c r="I403" s="222"/>
      <c r="J403" s="222"/>
      <c r="K403" s="208">
        <f t="shared" si="6"/>
        <v>0</v>
      </c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22"/>
    </row>
    <row r="404" spans="1:25" ht="15.75" x14ac:dyDescent="0.25">
      <c r="A404" s="202">
        <v>402</v>
      </c>
      <c r="B404" s="222"/>
      <c r="C404" s="224"/>
      <c r="D404" s="222"/>
      <c r="E404" s="222"/>
      <c r="F404" s="222"/>
      <c r="G404" s="222"/>
      <c r="H404" s="222"/>
      <c r="I404" s="222"/>
      <c r="J404" s="222"/>
      <c r="K404" s="208">
        <f t="shared" si="6"/>
        <v>0</v>
      </c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22"/>
    </row>
    <row r="405" spans="1:25" ht="15.75" x14ac:dyDescent="0.25">
      <c r="A405" s="202">
        <v>403</v>
      </c>
      <c r="B405" s="222"/>
      <c r="C405" s="224"/>
      <c r="D405" s="222"/>
      <c r="E405" s="222"/>
      <c r="F405" s="222"/>
      <c r="G405" s="222"/>
      <c r="H405" s="222"/>
      <c r="I405" s="222"/>
      <c r="J405" s="222"/>
      <c r="K405" s="208">
        <f t="shared" si="6"/>
        <v>0</v>
      </c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22"/>
    </row>
    <row r="406" spans="1:25" ht="15.75" x14ac:dyDescent="0.25">
      <c r="A406" s="202">
        <v>404</v>
      </c>
      <c r="B406" s="222"/>
      <c r="C406" s="224"/>
      <c r="D406" s="222"/>
      <c r="E406" s="222"/>
      <c r="F406" s="222"/>
      <c r="G406" s="222"/>
      <c r="H406" s="222"/>
      <c r="I406" s="222"/>
      <c r="J406" s="222"/>
      <c r="K406" s="208">
        <f t="shared" si="6"/>
        <v>0</v>
      </c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22"/>
    </row>
    <row r="407" spans="1:25" ht="15.75" x14ac:dyDescent="0.25">
      <c r="A407" s="202">
        <v>405</v>
      </c>
      <c r="B407" s="222"/>
      <c r="C407" s="224"/>
      <c r="D407" s="222"/>
      <c r="E407" s="222"/>
      <c r="F407" s="222"/>
      <c r="G407" s="222"/>
      <c r="H407" s="222"/>
      <c r="I407" s="222"/>
      <c r="J407" s="222"/>
      <c r="K407" s="208">
        <f t="shared" si="6"/>
        <v>0</v>
      </c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22"/>
    </row>
    <row r="408" spans="1:25" ht="15.75" x14ac:dyDescent="0.25">
      <c r="A408" s="202">
        <v>406</v>
      </c>
      <c r="B408" s="222"/>
      <c r="C408" s="224"/>
      <c r="D408" s="222"/>
      <c r="E408" s="222"/>
      <c r="F408" s="222"/>
      <c r="G408" s="222"/>
      <c r="H408" s="222"/>
      <c r="I408" s="222"/>
      <c r="J408" s="222"/>
      <c r="K408" s="208">
        <f t="shared" si="6"/>
        <v>0</v>
      </c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22"/>
    </row>
    <row r="409" spans="1:25" ht="15.75" x14ac:dyDescent="0.25">
      <c r="A409" s="202">
        <v>407</v>
      </c>
      <c r="B409" s="222"/>
      <c r="C409" s="224"/>
      <c r="D409" s="222"/>
      <c r="E409" s="222"/>
      <c r="F409" s="222"/>
      <c r="G409" s="222"/>
      <c r="H409" s="222"/>
      <c r="I409" s="222"/>
      <c r="J409" s="222"/>
      <c r="K409" s="208">
        <f t="shared" si="6"/>
        <v>0</v>
      </c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22"/>
    </row>
    <row r="410" spans="1:25" ht="15.75" x14ac:dyDescent="0.25">
      <c r="A410" s="202">
        <v>408</v>
      </c>
      <c r="B410" s="222"/>
      <c r="C410" s="224"/>
      <c r="D410" s="222"/>
      <c r="E410" s="222"/>
      <c r="F410" s="222"/>
      <c r="G410" s="222"/>
      <c r="H410" s="222"/>
      <c r="I410" s="222"/>
      <c r="J410" s="222"/>
      <c r="K410" s="208">
        <f t="shared" si="6"/>
        <v>0</v>
      </c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22"/>
    </row>
    <row r="411" spans="1:25" ht="15.75" x14ac:dyDescent="0.25">
      <c r="A411" s="202">
        <v>409</v>
      </c>
      <c r="B411" s="222"/>
      <c r="C411" s="224"/>
      <c r="D411" s="222"/>
      <c r="E411" s="222"/>
      <c r="F411" s="222"/>
      <c r="G411" s="222"/>
      <c r="H411" s="222"/>
      <c r="I411" s="222"/>
      <c r="J411" s="222"/>
      <c r="K411" s="208">
        <f t="shared" si="6"/>
        <v>0</v>
      </c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22"/>
    </row>
    <row r="412" spans="1:25" ht="15.75" x14ac:dyDescent="0.25">
      <c r="A412" s="202">
        <v>410</v>
      </c>
      <c r="B412" s="222"/>
      <c r="C412" s="224"/>
      <c r="D412" s="222"/>
      <c r="E412" s="222"/>
      <c r="F412" s="222"/>
      <c r="G412" s="222"/>
      <c r="H412" s="222"/>
      <c r="I412" s="222"/>
      <c r="J412" s="222"/>
      <c r="K412" s="208">
        <f t="shared" si="6"/>
        <v>0</v>
      </c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</row>
    <row r="413" spans="1:25" ht="15.75" x14ac:dyDescent="0.25">
      <c r="A413" s="202">
        <v>411</v>
      </c>
      <c r="B413" s="222"/>
      <c r="C413" s="224"/>
      <c r="D413" s="222"/>
      <c r="E413" s="222"/>
      <c r="F413" s="222"/>
      <c r="G413" s="222"/>
      <c r="H413" s="222"/>
      <c r="I413" s="222"/>
      <c r="J413" s="222"/>
      <c r="K413" s="208">
        <f t="shared" si="6"/>
        <v>0</v>
      </c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</row>
    <row r="414" spans="1:25" ht="15.75" x14ac:dyDescent="0.25">
      <c r="A414" s="202">
        <v>412</v>
      </c>
      <c r="B414" s="222"/>
      <c r="C414" s="224"/>
      <c r="D414" s="222"/>
      <c r="E414" s="222"/>
      <c r="F414" s="222"/>
      <c r="G414" s="222"/>
      <c r="H414" s="222"/>
      <c r="I414" s="222"/>
      <c r="J414" s="222"/>
      <c r="K414" s="208">
        <f t="shared" si="6"/>
        <v>0</v>
      </c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</row>
    <row r="415" spans="1:25" ht="15.75" x14ac:dyDescent="0.25">
      <c r="A415" s="202">
        <v>413</v>
      </c>
      <c r="B415" s="222"/>
      <c r="C415" s="224"/>
      <c r="D415" s="222"/>
      <c r="E415" s="222"/>
      <c r="F415" s="222"/>
      <c r="G415" s="222"/>
      <c r="H415" s="222"/>
      <c r="I415" s="222"/>
      <c r="J415" s="222"/>
      <c r="K415" s="208">
        <f t="shared" si="6"/>
        <v>0</v>
      </c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</row>
    <row r="416" spans="1:25" ht="15.75" x14ac:dyDescent="0.25">
      <c r="A416" s="202">
        <v>414</v>
      </c>
      <c r="B416" s="222"/>
      <c r="C416" s="224"/>
      <c r="D416" s="222"/>
      <c r="E416" s="222"/>
      <c r="F416" s="222"/>
      <c r="G416" s="222"/>
      <c r="H416" s="222"/>
      <c r="I416" s="222"/>
      <c r="J416" s="222"/>
      <c r="K416" s="208">
        <f t="shared" si="6"/>
        <v>0</v>
      </c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</row>
    <row r="417" spans="1:25" ht="15.75" x14ac:dyDescent="0.25">
      <c r="A417" s="202">
        <v>415</v>
      </c>
      <c r="B417" s="222"/>
      <c r="C417" s="224"/>
      <c r="D417" s="222"/>
      <c r="E417" s="222"/>
      <c r="F417" s="222"/>
      <c r="G417" s="222"/>
      <c r="H417" s="222"/>
      <c r="I417" s="222"/>
      <c r="J417" s="222"/>
      <c r="K417" s="208">
        <f t="shared" si="6"/>
        <v>0</v>
      </c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22"/>
    </row>
    <row r="418" spans="1:25" ht="15.75" x14ac:dyDescent="0.25">
      <c r="A418" s="202">
        <v>416</v>
      </c>
      <c r="B418" s="222"/>
      <c r="C418" s="224"/>
      <c r="D418" s="222"/>
      <c r="E418" s="222"/>
      <c r="F418" s="222"/>
      <c r="G418" s="222"/>
      <c r="H418" s="222"/>
      <c r="I418" s="222"/>
      <c r="J418" s="222"/>
      <c r="K418" s="208">
        <f t="shared" si="6"/>
        <v>0</v>
      </c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22"/>
    </row>
    <row r="419" spans="1:25" ht="15.75" x14ac:dyDescent="0.25">
      <c r="A419" s="202">
        <v>417</v>
      </c>
      <c r="B419" s="222"/>
      <c r="C419" s="224"/>
      <c r="D419" s="222"/>
      <c r="E419" s="222"/>
      <c r="F419" s="222"/>
      <c r="G419" s="222"/>
      <c r="H419" s="222"/>
      <c r="I419" s="222"/>
      <c r="J419" s="222"/>
      <c r="K419" s="208">
        <f t="shared" si="6"/>
        <v>0</v>
      </c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22"/>
    </row>
    <row r="420" spans="1:25" ht="15.75" x14ac:dyDescent="0.25">
      <c r="A420" s="202">
        <v>418</v>
      </c>
      <c r="B420" s="222"/>
      <c r="C420" s="224"/>
      <c r="D420" s="222"/>
      <c r="E420" s="222"/>
      <c r="F420" s="222"/>
      <c r="G420" s="222"/>
      <c r="H420" s="222"/>
      <c r="I420" s="222"/>
      <c r="J420" s="222"/>
      <c r="K420" s="208">
        <f t="shared" si="6"/>
        <v>0</v>
      </c>
      <c r="L420" s="222"/>
      <c r="M420" s="222"/>
      <c r="N420" s="222"/>
      <c r="O420" s="222"/>
      <c r="P420" s="222"/>
      <c r="Q420" s="222"/>
      <c r="R420" s="222"/>
      <c r="S420" s="222"/>
      <c r="T420" s="222"/>
      <c r="U420" s="222"/>
      <c r="V420" s="222"/>
      <c r="W420" s="222"/>
      <c r="X420" s="222"/>
      <c r="Y420" s="222"/>
    </row>
    <row r="421" spans="1:25" ht="15.75" x14ac:dyDescent="0.25">
      <c r="A421" s="202">
        <v>419</v>
      </c>
      <c r="B421" s="222"/>
      <c r="C421" s="224"/>
      <c r="D421" s="222"/>
      <c r="E421" s="222"/>
      <c r="F421" s="222"/>
      <c r="G421" s="222"/>
      <c r="H421" s="222"/>
      <c r="I421" s="222"/>
      <c r="J421" s="222"/>
      <c r="K421" s="208">
        <f t="shared" si="6"/>
        <v>0</v>
      </c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22"/>
    </row>
    <row r="422" spans="1:25" ht="15.75" x14ac:dyDescent="0.25">
      <c r="A422" s="202">
        <v>420</v>
      </c>
      <c r="B422" s="222"/>
      <c r="C422" s="224"/>
      <c r="D422" s="222"/>
      <c r="E422" s="222"/>
      <c r="F422" s="222"/>
      <c r="G422" s="222"/>
      <c r="H422" s="222"/>
      <c r="I422" s="222"/>
      <c r="J422" s="222"/>
      <c r="K422" s="208">
        <f t="shared" si="6"/>
        <v>0</v>
      </c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22"/>
    </row>
    <row r="423" spans="1:25" ht="15.75" x14ac:dyDescent="0.25">
      <c r="A423" s="202">
        <v>421</v>
      </c>
      <c r="B423" s="222"/>
      <c r="C423" s="224"/>
      <c r="D423" s="222"/>
      <c r="E423" s="222"/>
      <c r="F423" s="222"/>
      <c r="G423" s="222"/>
      <c r="H423" s="222"/>
      <c r="I423" s="222"/>
      <c r="J423" s="222"/>
      <c r="K423" s="208">
        <f t="shared" si="6"/>
        <v>0</v>
      </c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22"/>
      <c r="Y423" s="222"/>
    </row>
    <row r="424" spans="1:25" ht="15.75" x14ac:dyDescent="0.25">
      <c r="A424" s="202">
        <v>422</v>
      </c>
      <c r="B424" s="222"/>
      <c r="C424" s="224"/>
      <c r="D424" s="222"/>
      <c r="E424" s="222"/>
      <c r="F424" s="222"/>
      <c r="G424" s="222"/>
      <c r="H424" s="222"/>
      <c r="I424" s="222"/>
      <c r="J424" s="222"/>
      <c r="K424" s="208">
        <f t="shared" si="6"/>
        <v>0</v>
      </c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  <c r="X424" s="222"/>
      <c r="Y424" s="222"/>
    </row>
    <row r="425" spans="1:25" ht="15.75" x14ac:dyDescent="0.25">
      <c r="A425" s="202">
        <v>423</v>
      </c>
      <c r="B425" s="222"/>
      <c r="C425" s="224"/>
      <c r="D425" s="222"/>
      <c r="E425" s="222"/>
      <c r="F425" s="222"/>
      <c r="G425" s="222"/>
      <c r="H425" s="222"/>
      <c r="I425" s="222"/>
      <c r="J425" s="222"/>
      <c r="K425" s="208">
        <f t="shared" si="6"/>
        <v>0</v>
      </c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22"/>
    </row>
    <row r="426" spans="1:25" ht="15.75" x14ac:dyDescent="0.25">
      <c r="A426" s="202">
        <v>424</v>
      </c>
      <c r="B426" s="222"/>
      <c r="C426" s="224"/>
      <c r="D426" s="222"/>
      <c r="E426" s="222"/>
      <c r="F426" s="222"/>
      <c r="G426" s="222"/>
      <c r="H426" s="222"/>
      <c r="I426" s="222"/>
      <c r="J426" s="222"/>
      <c r="K426" s="208">
        <f t="shared" si="6"/>
        <v>0</v>
      </c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22"/>
    </row>
    <row r="427" spans="1:25" ht="15.75" x14ac:dyDescent="0.25">
      <c r="A427" s="202">
        <v>425</v>
      </c>
      <c r="B427" s="222"/>
      <c r="C427" s="224"/>
      <c r="D427" s="222"/>
      <c r="E427" s="222"/>
      <c r="F427" s="222"/>
      <c r="G427" s="222"/>
      <c r="H427" s="222"/>
      <c r="I427" s="222"/>
      <c r="J427" s="222"/>
      <c r="K427" s="208">
        <f t="shared" si="6"/>
        <v>0</v>
      </c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22"/>
    </row>
    <row r="428" spans="1:25" ht="15.75" x14ac:dyDescent="0.25">
      <c r="A428" s="202">
        <v>426</v>
      </c>
      <c r="B428" s="222"/>
      <c r="C428" s="224"/>
      <c r="D428" s="222"/>
      <c r="E428" s="222"/>
      <c r="F428" s="222"/>
      <c r="G428" s="222"/>
      <c r="H428" s="222"/>
      <c r="I428" s="222"/>
      <c r="J428" s="222"/>
      <c r="K428" s="208">
        <f t="shared" si="6"/>
        <v>0</v>
      </c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22"/>
    </row>
    <row r="429" spans="1:25" ht="15.75" x14ac:dyDescent="0.25">
      <c r="A429" s="202">
        <v>427</v>
      </c>
      <c r="B429" s="222"/>
      <c r="C429" s="224"/>
      <c r="D429" s="222"/>
      <c r="E429" s="222"/>
      <c r="F429" s="222"/>
      <c r="G429" s="222"/>
      <c r="H429" s="222"/>
      <c r="I429" s="222"/>
      <c r="J429" s="222"/>
      <c r="K429" s="208">
        <f t="shared" si="6"/>
        <v>0</v>
      </c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22"/>
    </row>
    <row r="430" spans="1:25" ht="15.75" x14ac:dyDescent="0.25">
      <c r="A430" s="202">
        <v>428</v>
      </c>
      <c r="B430" s="222"/>
      <c r="C430" s="224"/>
      <c r="D430" s="222"/>
      <c r="E430" s="222"/>
      <c r="F430" s="222"/>
      <c r="G430" s="222"/>
      <c r="H430" s="222"/>
      <c r="I430" s="222"/>
      <c r="J430" s="222"/>
      <c r="K430" s="208">
        <f t="shared" si="6"/>
        <v>0</v>
      </c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22"/>
    </row>
    <row r="431" spans="1:25" ht="15.75" x14ac:dyDescent="0.25">
      <c r="A431" s="202">
        <v>429</v>
      </c>
      <c r="B431" s="222"/>
      <c r="C431" s="224"/>
      <c r="D431" s="222"/>
      <c r="E431" s="222"/>
      <c r="F431" s="222"/>
      <c r="G431" s="222"/>
      <c r="H431" s="222"/>
      <c r="I431" s="222"/>
      <c r="J431" s="222"/>
      <c r="K431" s="208">
        <f t="shared" si="6"/>
        <v>0</v>
      </c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22"/>
    </row>
    <row r="432" spans="1:25" ht="15.75" x14ac:dyDescent="0.25">
      <c r="A432" s="202">
        <v>430</v>
      </c>
      <c r="B432" s="222"/>
      <c r="C432" s="224"/>
      <c r="D432" s="222"/>
      <c r="E432" s="222"/>
      <c r="F432" s="222"/>
      <c r="G432" s="222"/>
      <c r="H432" s="222"/>
      <c r="I432" s="222"/>
      <c r="J432" s="222"/>
      <c r="K432" s="208">
        <f t="shared" si="6"/>
        <v>0</v>
      </c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22"/>
    </row>
    <row r="433" spans="1:25" ht="15.75" x14ac:dyDescent="0.25">
      <c r="A433" s="202">
        <v>431</v>
      </c>
      <c r="B433" s="222"/>
      <c r="C433" s="224"/>
      <c r="D433" s="222"/>
      <c r="E433" s="222"/>
      <c r="F433" s="222"/>
      <c r="G433" s="222"/>
      <c r="H433" s="222"/>
      <c r="I433" s="222"/>
      <c r="J433" s="222"/>
      <c r="K433" s="208">
        <f t="shared" si="6"/>
        <v>0</v>
      </c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22"/>
    </row>
    <row r="434" spans="1:25" ht="15.75" x14ac:dyDescent="0.25">
      <c r="A434" s="202">
        <v>432</v>
      </c>
      <c r="B434" s="222"/>
      <c r="C434" s="224"/>
      <c r="D434" s="222"/>
      <c r="E434" s="222"/>
      <c r="F434" s="222"/>
      <c r="G434" s="222"/>
      <c r="H434" s="222"/>
      <c r="I434" s="222"/>
      <c r="J434" s="222"/>
      <c r="K434" s="208">
        <f t="shared" si="6"/>
        <v>0</v>
      </c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22"/>
    </row>
    <row r="435" spans="1:25" ht="15.75" x14ac:dyDescent="0.25">
      <c r="A435" s="202">
        <v>433</v>
      </c>
      <c r="B435" s="222"/>
      <c r="C435" s="224"/>
      <c r="D435" s="222"/>
      <c r="E435" s="222"/>
      <c r="F435" s="222"/>
      <c r="G435" s="222"/>
      <c r="H435" s="222"/>
      <c r="I435" s="222"/>
      <c r="J435" s="222"/>
      <c r="K435" s="208">
        <f t="shared" si="6"/>
        <v>0</v>
      </c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22"/>
    </row>
    <row r="436" spans="1:25" ht="15.75" x14ac:dyDescent="0.25">
      <c r="A436" s="202">
        <v>434</v>
      </c>
      <c r="B436" s="222"/>
      <c r="C436" s="224"/>
      <c r="D436" s="222"/>
      <c r="E436" s="222"/>
      <c r="F436" s="222"/>
      <c r="G436" s="222"/>
      <c r="H436" s="222"/>
      <c r="I436" s="222"/>
      <c r="J436" s="222"/>
      <c r="K436" s="208">
        <f t="shared" si="6"/>
        <v>0</v>
      </c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22"/>
    </row>
    <row r="437" spans="1:25" ht="15.75" x14ac:dyDescent="0.25">
      <c r="A437" s="202">
        <v>435</v>
      </c>
      <c r="B437" s="222"/>
      <c r="C437" s="224"/>
      <c r="D437" s="222"/>
      <c r="E437" s="222"/>
      <c r="F437" s="222"/>
      <c r="G437" s="222"/>
      <c r="H437" s="222"/>
      <c r="I437" s="222"/>
      <c r="J437" s="222"/>
      <c r="K437" s="208">
        <f t="shared" si="6"/>
        <v>0</v>
      </c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22"/>
    </row>
    <row r="438" spans="1:25" ht="15.75" x14ac:dyDescent="0.25">
      <c r="A438" s="202">
        <v>436</v>
      </c>
      <c r="B438" s="222"/>
      <c r="C438" s="224"/>
      <c r="D438" s="222"/>
      <c r="E438" s="222"/>
      <c r="F438" s="222"/>
      <c r="G438" s="222"/>
      <c r="H438" s="222"/>
      <c r="I438" s="222"/>
      <c r="J438" s="222"/>
      <c r="K438" s="208">
        <f t="shared" si="6"/>
        <v>0</v>
      </c>
      <c r="L438" s="222"/>
      <c r="M438" s="222"/>
      <c r="N438" s="222"/>
      <c r="O438" s="222"/>
      <c r="P438" s="222"/>
      <c r="Q438" s="222"/>
      <c r="R438" s="222"/>
      <c r="S438" s="222"/>
      <c r="T438" s="222"/>
      <c r="U438" s="222"/>
      <c r="V438" s="222"/>
      <c r="W438" s="222"/>
      <c r="X438" s="222"/>
      <c r="Y438" s="222"/>
    </row>
    <row r="439" spans="1:25" ht="15.75" x14ac:dyDescent="0.25">
      <c r="A439" s="202">
        <v>437</v>
      </c>
      <c r="B439" s="222"/>
      <c r="C439" s="224"/>
      <c r="D439" s="222"/>
      <c r="E439" s="222"/>
      <c r="F439" s="222"/>
      <c r="G439" s="222"/>
      <c r="H439" s="222"/>
      <c r="I439" s="222"/>
      <c r="J439" s="222"/>
      <c r="K439" s="208">
        <f t="shared" si="6"/>
        <v>0</v>
      </c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22"/>
    </row>
    <row r="440" spans="1:25" ht="15.75" x14ac:dyDescent="0.25">
      <c r="A440" s="202">
        <v>438</v>
      </c>
      <c r="B440" s="222"/>
      <c r="C440" s="224"/>
      <c r="D440" s="222"/>
      <c r="E440" s="222"/>
      <c r="F440" s="222"/>
      <c r="G440" s="222"/>
      <c r="H440" s="222"/>
      <c r="I440" s="222"/>
      <c r="J440" s="222"/>
      <c r="K440" s="208">
        <f t="shared" si="6"/>
        <v>0</v>
      </c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22"/>
    </row>
    <row r="441" spans="1:25" ht="15.75" x14ac:dyDescent="0.25">
      <c r="A441" s="202">
        <v>439</v>
      </c>
      <c r="B441" s="222"/>
      <c r="C441" s="224"/>
      <c r="D441" s="222"/>
      <c r="E441" s="222"/>
      <c r="F441" s="222"/>
      <c r="G441" s="222"/>
      <c r="H441" s="222"/>
      <c r="I441" s="222"/>
      <c r="J441" s="222"/>
      <c r="K441" s="208">
        <f t="shared" si="6"/>
        <v>0</v>
      </c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22"/>
    </row>
    <row r="442" spans="1:25" ht="15.75" x14ac:dyDescent="0.25">
      <c r="A442" s="202">
        <v>440</v>
      </c>
      <c r="B442" s="222"/>
      <c r="C442" s="224"/>
      <c r="D442" s="222"/>
      <c r="E442" s="222"/>
      <c r="F442" s="222"/>
      <c r="G442" s="222"/>
      <c r="H442" s="222"/>
      <c r="I442" s="222"/>
      <c r="J442" s="222"/>
      <c r="K442" s="208">
        <f t="shared" si="6"/>
        <v>0</v>
      </c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</row>
    <row r="443" spans="1:25" ht="15.75" x14ac:dyDescent="0.25">
      <c r="A443" s="202">
        <v>441</v>
      </c>
      <c r="B443" s="222"/>
      <c r="C443" s="224"/>
      <c r="D443" s="222"/>
      <c r="E443" s="222"/>
      <c r="F443" s="222"/>
      <c r="G443" s="222"/>
      <c r="H443" s="222"/>
      <c r="I443" s="222"/>
      <c r="J443" s="222"/>
      <c r="K443" s="208">
        <f t="shared" si="6"/>
        <v>0</v>
      </c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</row>
    <row r="444" spans="1:25" ht="15.75" x14ac:dyDescent="0.25">
      <c r="A444" s="202">
        <v>442</v>
      </c>
      <c r="B444" s="222"/>
      <c r="C444" s="224"/>
      <c r="D444" s="222"/>
      <c r="E444" s="222"/>
      <c r="F444" s="222"/>
      <c r="G444" s="222"/>
      <c r="H444" s="222"/>
      <c r="I444" s="222"/>
      <c r="J444" s="222"/>
      <c r="K444" s="208">
        <f t="shared" si="6"/>
        <v>0</v>
      </c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</row>
    <row r="445" spans="1:25" ht="15.75" x14ac:dyDescent="0.25">
      <c r="A445" s="202">
        <v>443</v>
      </c>
      <c r="B445" s="222"/>
      <c r="C445" s="224"/>
      <c r="D445" s="222"/>
      <c r="E445" s="222"/>
      <c r="F445" s="222"/>
      <c r="G445" s="222"/>
      <c r="H445" s="222"/>
      <c r="I445" s="222"/>
      <c r="J445" s="222"/>
      <c r="K445" s="208">
        <f t="shared" si="6"/>
        <v>0</v>
      </c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22"/>
    </row>
    <row r="446" spans="1:25" ht="15.75" x14ac:dyDescent="0.25">
      <c r="A446" s="202">
        <v>444</v>
      </c>
      <c r="B446" s="222"/>
      <c r="C446" s="224"/>
      <c r="D446" s="222"/>
      <c r="E446" s="222"/>
      <c r="F446" s="222"/>
      <c r="G446" s="222"/>
      <c r="H446" s="222"/>
      <c r="I446" s="222"/>
      <c r="J446" s="222"/>
      <c r="K446" s="208">
        <f t="shared" si="6"/>
        <v>0</v>
      </c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22"/>
    </row>
    <row r="447" spans="1:25" ht="15.75" x14ac:dyDescent="0.25">
      <c r="A447" s="202">
        <v>445</v>
      </c>
      <c r="B447" s="222"/>
      <c r="C447" s="224"/>
      <c r="D447" s="222"/>
      <c r="E447" s="222"/>
      <c r="F447" s="222"/>
      <c r="G447" s="222"/>
      <c r="H447" s="222"/>
      <c r="I447" s="222"/>
      <c r="J447" s="222"/>
      <c r="K447" s="208">
        <f t="shared" si="6"/>
        <v>0</v>
      </c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22"/>
    </row>
    <row r="448" spans="1:25" ht="15.75" x14ac:dyDescent="0.25">
      <c r="A448" s="202">
        <v>446</v>
      </c>
      <c r="B448" s="222"/>
      <c r="C448" s="224"/>
      <c r="D448" s="222"/>
      <c r="E448" s="222"/>
      <c r="F448" s="222"/>
      <c r="G448" s="222"/>
      <c r="H448" s="222"/>
      <c r="I448" s="222"/>
      <c r="J448" s="222"/>
      <c r="K448" s="208">
        <f t="shared" si="6"/>
        <v>0</v>
      </c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22"/>
    </row>
    <row r="449" spans="1:25" ht="15.75" x14ac:dyDescent="0.25">
      <c r="A449" s="202">
        <v>447</v>
      </c>
      <c r="B449" s="222"/>
      <c r="C449" s="224"/>
      <c r="D449" s="222"/>
      <c r="E449" s="222"/>
      <c r="F449" s="222"/>
      <c r="G449" s="222"/>
      <c r="H449" s="222"/>
      <c r="I449" s="222"/>
      <c r="J449" s="222"/>
      <c r="K449" s="208">
        <f t="shared" si="6"/>
        <v>0</v>
      </c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22"/>
    </row>
    <row r="450" spans="1:25" ht="15.75" x14ac:dyDescent="0.25">
      <c r="A450" s="202">
        <v>448</v>
      </c>
      <c r="B450" s="222"/>
      <c r="C450" s="224"/>
      <c r="D450" s="222"/>
      <c r="E450" s="222"/>
      <c r="F450" s="222"/>
      <c r="G450" s="222"/>
      <c r="H450" s="222"/>
      <c r="I450" s="222"/>
      <c r="J450" s="222"/>
      <c r="K450" s="208">
        <f t="shared" si="6"/>
        <v>0</v>
      </c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22"/>
    </row>
    <row r="451" spans="1:25" ht="15.75" x14ac:dyDescent="0.25">
      <c r="A451" s="202">
        <v>449</v>
      </c>
      <c r="B451" s="222"/>
      <c r="C451" s="224"/>
      <c r="D451" s="222"/>
      <c r="E451" s="222"/>
      <c r="F451" s="222"/>
      <c r="G451" s="222"/>
      <c r="H451" s="222"/>
      <c r="I451" s="222"/>
      <c r="J451" s="222"/>
      <c r="K451" s="208">
        <f t="shared" si="6"/>
        <v>0</v>
      </c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22"/>
    </row>
    <row r="452" spans="1:25" ht="15.75" x14ac:dyDescent="0.25">
      <c r="A452" s="202">
        <v>450</v>
      </c>
      <c r="B452" s="222"/>
      <c r="C452" s="224"/>
      <c r="D452" s="222"/>
      <c r="E452" s="222"/>
      <c r="F452" s="222"/>
      <c r="G452" s="222"/>
      <c r="H452" s="222"/>
      <c r="I452" s="222"/>
      <c r="J452" s="222"/>
      <c r="K452" s="208">
        <f t="shared" ref="K452:K515" si="7">C452</f>
        <v>0</v>
      </c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22"/>
    </row>
    <row r="453" spans="1:25" ht="15.75" x14ac:dyDescent="0.25">
      <c r="A453" s="202">
        <v>451</v>
      </c>
      <c r="B453" s="222"/>
      <c r="C453" s="224"/>
      <c r="D453" s="222"/>
      <c r="E453" s="222"/>
      <c r="F453" s="222"/>
      <c r="G453" s="222"/>
      <c r="H453" s="222"/>
      <c r="I453" s="222"/>
      <c r="J453" s="222"/>
      <c r="K453" s="208">
        <f t="shared" si="7"/>
        <v>0</v>
      </c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22"/>
    </row>
    <row r="454" spans="1:25" ht="15.75" x14ac:dyDescent="0.25">
      <c r="A454" s="202">
        <v>452</v>
      </c>
      <c r="B454" s="222"/>
      <c r="C454" s="224"/>
      <c r="D454" s="222"/>
      <c r="E454" s="222"/>
      <c r="F454" s="222"/>
      <c r="G454" s="222"/>
      <c r="H454" s="222"/>
      <c r="I454" s="222"/>
      <c r="J454" s="222"/>
      <c r="K454" s="208">
        <f t="shared" si="7"/>
        <v>0</v>
      </c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</row>
    <row r="455" spans="1:25" ht="15.75" x14ac:dyDescent="0.25">
      <c r="A455" s="202">
        <v>453</v>
      </c>
      <c r="B455" s="222"/>
      <c r="C455" s="224"/>
      <c r="D455" s="222"/>
      <c r="E455" s="222"/>
      <c r="F455" s="222"/>
      <c r="G455" s="222"/>
      <c r="H455" s="222"/>
      <c r="I455" s="222"/>
      <c r="J455" s="222"/>
      <c r="K455" s="208">
        <f t="shared" si="7"/>
        <v>0</v>
      </c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</row>
    <row r="456" spans="1:25" ht="15.75" x14ac:dyDescent="0.25">
      <c r="A456" s="202">
        <v>454</v>
      </c>
      <c r="B456" s="222"/>
      <c r="C456" s="224"/>
      <c r="D456" s="222"/>
      <c r="E456" s="222"/>
      <c r="F456" s="222"/>
      <c r="G456" s="222"/>
      <c r="H456" s="222"/>
      <c r="I456" s="222"/>
      <c r="J456" s="222"/>
      <c r="K456" s="208">
        <f t="shared" si="7"/>
        <v>0</v>
      </c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</row>
    <row r="457" spans="1:25" ht="15.75" x14ac:dyDescent="0.25">
      <c r="A457" s="202">
        <v>455</v>
      </c>
      <c r="B457" s="222"/>
      <c r="C457" s="224"/>
      <c r="D457" s="222"/>
      <c r="E457" s="222"/>
      <c r="F457" s="222"/>
      <c r="G457" s="222"/>
      <c r="H457" s="222"/>
      <c r="I457" s="222"/>
      <c r="J457" s="222"/>
      <c r="K457" s="208">
        <f t="shared" si="7"/>
        <v>0</v>
      </c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</row>
    <row r="458" spans="1:25" ht="15.75" x14ac:dyDescent="0.25">
      <c r="A458" s="202">
        <v>456</v>
      </c>
      <c r="B458" s="222"/>
      <c r="C458" s="224"/>
      <c r="D458" s="222"/>
      <c r="E458" s="222"/>
      <c r="F458" s="222"/>
      <c r="G458" s="222"/>
      <c r="H458" s="222"/>
      <c r="I458" s="222"/>
      <c r="J458" s="222"/>
      <c r="K458" s="208">
        <f t="shared" si="7"/>
        <v>0</v>
      </c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</row>
    <row r="459" spans="1:25" ht="15.75" x14ac:dyDescent="0.25">
      <c r="A459" s="202">
        <v>457</v>
      </c>
      <c r="B459" s="222"/>
      <c r="C459" s="224"/>
      <c r="D459" s="222"/>
      <c r="E459" s="222"/>
      <c r="F459" s="222"/>
      <c r="G459" s="222"/>
      <c r="H459" s="222"/>
      <c r="I459" s="222"/>
      <c r="J459" s="222"/>
      <c r="K459" s="208">
        <f t="shared" si="7"/>
        <v>0</v>
      </c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22"/>
    </row>
    <row r="460" spans="1:25" ht="15.75" x14ac:dyDescent="0.25">
      <c r="A460" s="202">
        <v>458</v>
      </c>
      <c r="B460" s="222"/>
      <c r="C460" s="224"/>
      <c r="D460" s="222"/>
      <c r="E460" s="222"/>
      <c r="F460" s="222"/>
      <c r="G460" s="222"/>
      <c r="H460" s="222"/>
      <c r="I460" s="222"/>
      <c r="J460" s="222"/>
      <c r="K460" s="208">
        <f t="shared" si="7"/>
        <v>0</v>
      </c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22"/>
    </row>
    <row r="461" spans="1:25" ht="15.75" x14ac:dyDescent="0.25">
      <c r="A461" s="202">
        <v>459</v>
      </c>
      <c r="B461" s="222"/>
      <c r="C461" s="224"/>
      <c r="D461" s="222"/>
      <c r="E461" s="222"/>
      <c r="F461" s="222"/>
      <c r="G461" s="222"/>
      <c r="H461" s="222"/>
      <c r="I461" s="222"/>
      <c r="J461" s="222"/>
      <c r="K461" s="208">
        <f t="shared" si="7"/>
        <v>0</v>
      </c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22"/>
    </row>
    <row r="462" spans="1:25" ht="15.75" x14ac:dyDescent="0.25">
      <c r="A462" s="202">
        <v>460</v>
      </c>
      <c r="B462" s="222"/>
      <c r="C462" s="224"/>
      <c r="D462" s="222"/>
      <c r="E462" s="222"/>
      <c r="F462" s="222"/>
      <c r="G462" s="222"/>
      <c r="H462" s="222"/>
      <c r="I462" s="222"/>
      <c r="J462" s="222"/>
      <c r="K462" s="208">
        <f t="shared" si="7"/>
        <v>0</v>
      </c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22"/>
    </row>
    <row r="463" spans="1:25" ht="15.75" x14ac:dyDescent="0.25">
      <c r="A463" s="202">
        <v>461</v>
      </c>
      <c r="B463" s="222"/>
      <c r="C463" s="224"/>
      <c r="D463" s="222"/>
      <c r="E463" s="222"/>
      <c r="F463" s="222"/>
      <c r="G463" s="222"/>
      <c r="H463" s="222"/>
      <c r="I463" s="222"/>
      <c r="J463" s="222"/>
      <c r="K463" s="208">
        <f t="shared" si="7"/>
        <v>0</v>
      </c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22"/>
    </row>
    <row r="464" spans="1:25" ht="15.75" x14ac:dyDescent="0.25">
      <c r="A464" s="202">
        <v>462</v>
      </c>
      <c r="B464" s="222"/>
      <c r="C464" s="224"/>
      <c r="D464" s="222"/>
      <c r="E464" s="222"/>
      <c r="F464" s="222"/>
      <c r="G464" s="222"/>
      <c r="H464" s="222"/>
      <c r="I464" s="222"/>
      <c r="J464" s="222"/>
      <c r="K464" s="208">
        <f t="shared" si="7"/>
        <v>0</v>
      </c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22"/>
    </row>
    <row r="465" spans="1:25" ht="15.75" x14ac:dyDescent="0.25">
      <c r="A465" s="202">
        <v>463</v>
      </c>
      <c r="B465" s="222"/>
      <c r="C465" s="224"/>
      <c r="D465" s="222"/>
      <c r="E465" s="222"/>
      <c r="F465" s="222"/>
      <c r="G465" s="222"/>
      <c r="H465" s="222"/>
      <c r="I465" s="222"/>
      <c r="J465" s="222"/>
      <c r="K465" s="208">
        <f t="shared" si="7"/>
        <v>0</v>
      </c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22"/>
    </row>
    <row r="466" spans="1:25" ht="15.75" x14ac:dyDescent="0.25">
      <c r="A466" s="202">
        <v>464</v>
      </c>
      <c r="B466" s="222"/>
      <c r="C466" s="224"/>
      <c r="D466" s="222"/>
      <c r="E466" s="222"/>
      <c r="F466" s="222"/>
      <c r="G466" s="222"/>
      <c r="H466" s="222"/>
      <c r="I466" s="222"/>
      <c r="J466" s="222"/>
      <c r="K466" s="208">
        <f t="shared" si="7"/>
        <v>0</v>
      </c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22"/>
    </row>
    <row r="467" spans="1:25" ht="15.75" x14ac:dyDescent="0.25">
      <c r="A467" s="202">
        <v>465</v>
      </c>
      <c r="B467" s="222"/>
      <c r="C467" s="224"/>
      <c r="D467" s="222"/>
      <c r="E467" s="222"/>
      <c r="F467" s="222"/>
      <c r="G467" s="222"/>
      <c r="H467" s="222"/>
      <c r="I467" s="222"/>
      <c r="J467" s="222"/>
      <c r="K467" s="208">
        <f t="shared" si="7"/>
        <v>0</v>
      </c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22"/>
    </row>
    <row r="468" spans="1:25" ht="15.75" x14ac:dyDescent="0.25">
      <c r="A468" s="202">
        <v>466</v>
      </c>
      <c r="B468" s="222"/>
      <c r="C468" s="224"/>
      <c r="D468" s="222"/>
      <c r="E468" s="222"/>
      <c r="F468" s="222"/>
      <c r="G468" s="222"/>
      <c r="H468" s="222"/>
      <c r="I468" s="222"/>
      <c r="J468" s="222"/>
      <c r="K468" s="208">
        <f t="shared" si="7"/>
        <v>0</v>
      </c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22"/>
    </row>
    <row r="469" spans="1:25" ht="15.75" x14ac:dyDescent="0.25">
      <c r="A469" s="202">
        <v>467</v>
      </c>
      <c r="B469" s="222"/>
      <c r="C469" s="224"/>
      <c r="D469" s="222"/>
      <c r="E469" s="222"/>
      <c r="F469" s="222"/>
      <c r="G469" s="222"/>
      <c r="H469" s="222"/>
      <c r="I469" s="222"/>
      <c r="J469" s="222"/>
      <c r="K469" s="208">
        <f t="shared" si="7"/>
        <v>0</v>
      </c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22"/>
    </row>
    <row r="470" spans="1:25" ht="15.75" x14ac:dyDescent="0.25">
      <c r="A470" s="202">
        <v>468</v>
      </c>
      <c r="B470" s="222"/>
      <c r="C470" s="224"/>
      <c r="D470" s="222"/>
      <c r="E470" s="222"/>
      <c r="F470" s="222"/>
      <c r="G470" s="222"/>
      <c r="H470" s="222"/>
      <c r="I470" s="222"/>
      <c r="J470" s="222"/>
      <c r="K470" s="208">
        <f t="shared" si="7"/>
        <v>0</v>
      </c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22"/>
    </row>
    <row r="471" spans="1:25" ht="15.75" x14ac:dyDescent="0.25">
      <c r="A471" s="202">
        <v>469</v>
      </c>
      <c r="B471" s="222"/>
      <c r="C471" s="224"/>
      <c r="D471" s="222"/>
      <c r="E471" s="222"/>
      <c r="F471" s="222"/>
      <c r="G471" s="222"/>
      <c r="H471" s="222"/>
      <c r="I471" s="222"/>
      <c r="J471" s="222"/>
      <c r="K471" s="208">
        <f t="shared" si="7"/>
        <v>0</v>
      </c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22"/>
    </row>
    <row r="472" spans="1:25" ht="15.75" x14ac:dyDescent="0.25">
      <c r="A472" s="202">
        <v>470</v>
      </c>
      <c r="B472" s="222"/>
      <c r="C472" s="224"/>
      <c r="D472" s="222"/>
      <c r="E472" s="222"/>
      <c r="F472" s="222"/>
      <c r="G472" s="222"/>
      <c r="H472" s="222"/>
      <c r="I472" s="222"/>
      <c r="J472" s="222"/>
      <c r="K472" s="208">
        <f t="shared" si="7"/>
        <v>0</v>
      </c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22"/>
    </row>
    <row r="473" spans="1:25" ht="15.75" x14ac:dyDescent="0.25">
      <c r="A473" s="202">
        <v>471</v>
      </c>
      <c r="B473" s="222"/>
      <c r="C473" s="224"/>
      <c r="D473" s="222"/>
      <c r="E473" s="222"/>
      <c r="F473" s="222"/>
      <c r="G473" s="222"/>
      <c r="H473" s="222"/>
      <c r="I473" s="222"/>
      <c r="J473" s="222"/>
      <c r="K473" s="208">
        <f t="shared" si="7"/>
        <v>0</v>
      </c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</row>
    <row r="474" spans="1:25" ht="15.75" x14ac:dyDescent="0.25">
      <c r="A474" s="202">
        <v>472</v>
      </c>
      <c r="B474" s="222"/>
      <c r="C474" s="224"/>
      <c r="D474" s="222"/>
      <c r="E474" s="222"/>
      <c r="F474" s="222"/>
      <c r="G474" s="222"/>
      <c r="H474" s="222"/>
      <c r="I474" s="222"/>
      <c r="J474" s="222"/>
      <c r="K474" s="208">
        <f t="shared" si="7"/>
        <v>0</v>
      </c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22"/>
    </row>
    <row r="475" spans="1:25" ht="15.75" x14ac:dyDescent="0.25">
      <c r="A475" s="202">
        <v>473</v>
      </c>
      <c r="B475" s="222"/>
      <c r="C475" s="224"/>
      <c r="D475" s="222"/>
      <c r="E475" s="222"/>
      <c r="F475" s="222"/>
      <c r="G475" s="222"/>
      <c r="H475" s="222"/>
      <c r="I475" s="222"/>
      <c r="J475" s="222"/>
      <c r="K475" s="208">
        <f t="shared" si="7"/>
        <v>0</v>
      </c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22"/>
    </row>
    <row r="476" spans="1:25" ht="15.75" x14ac:dyDescent="0.25">
      <c r="A476" s="202">
        <v>474</v>
      </c>
      <c r="B476" s="222"/>
      <c r="C476" s="224"/>
      <c r="D476" s="222"/>
      <c r="E476" s="222"/>
      <c r="F476" s="222"/>
      <c r="G476" s="222"/>
      <c r="H476" s="222"/>
      <c r="I476" s="222"/>
      <c r="J476" s="222"/>
      <c r="K476" s="208">
        <f t="shared" si="7"/>
        <v>0</v>
      </c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22"/>
    </row>
    <row r="477" spans="1:25" ht="15.75" x14ac:dyDescent="0.25">
      <c r="A477" s="202">
        <v>475</v>
      </c>
      <c r="B477" s="222"/>
      <c r="C477" s="224"/>
      <c r="D477" s="222"/>
      <c r="E477" s="222"/>
      <c r="F477" s="222"/>
      <c r="G477" s="222"/>
      <c r="H477" s="222"/>
      <c r="I477" s="222"/>
      <c r="J477" s="222"/>
      <c r="K477" s="208">
        <f t="shared" si="7"/>
        <v>0</v>
      </c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22"/>
    </row>
    <row r="478" spans="1:25" ht="15.75" x14ac:dyDescent="0.25">
      <c r="A478" s="202">
        <v>476</v>
      </c>
      <c r="B478" s="222"/>
      <c r="C478" s="224"/>
      <c r="D478" s="222"/>
      <c r="E478" s="222"/>
      <c r="F478" s="222"/>
      <c r="G478" s="222"/>
      <c r="H478" s="222"/>
      <c r="I478" s="222"/>
      <c r="J478" s="222"/>
      <c r="K478" s="208">
        <f t="shared" si="7"/>
        <v>0</v>
      </c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22"/>
    </row>
    <row r="479" spans="1:25" ht="15.75" x14ac:dyDescent="0.25">
      <c r="A479" s="202">
        <v>477</v>
      </c>
      <c r="B479" s="222"/>
      <c r="C479" s="224"/>
      <c r="D479" s="222"/>
      <c r="E479" s="222"/>
      <c r="F479" s="222"/>
      <c r="G479" s="222"/>
      <c r="H479" s="222"/>
      <c r="I479" s="222"/>
      <c r="J479" s="222"/>
      <c r="K479" s="208">
        <f t="shared" si="7"/>
        <v>0</v>
      </c>
      <c r="L479" s="222"/>
      <c r="M479" s="222"/>
      <c r="N479" s="222"/>
      <c r="O479" s="222"/>
      <c r="P479" s="222"/>
      <c r="Q479" s="222"/>
      <c r="R479" s="222"/>
      <c r="S479" s="222"/>
      <c r="T479" s="222"/>
      <c r="U479" s="222"/>
      <c r="V479" s="222"/>
      <c r="W479" s="222"/>
      <c r="X479" s="222"/>
      <c r="Y479" s="222"/>
    </row>
    <row r="480" spans="1:25" ht="15.75" x14ac:dyDescent="0.25">
      <c r="A480" s="202">
        <v>478</v>
      </c>
      <c r="B480" s="222"/>
      <c r="C480" s="224"/>
      <c r="D480" s="222"/>
      <c r="E480" s="222"/>
      <c r="F480" s="222"/>
      <c r="G480" s="222"/>
      <c r="H480" s="222"/>
      <c r="I480" s="222"/>
      <c r="J480" s="222"/>
      <c r="K480" s="208">
        <f t="shared" si="7"/>
        <v>0</v>
      </c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22"/>
    </row>
    <row r="481" spans="1:25" ht="15.75" x14ac:dyDescent="0.25">
      <c r="A481" s="202">
        <v>479</v>
      </c>
      <c r="B481" s="222"/>
      <c r="C481" s="224"/>
      <c r="D481" s="222"/>
      <c r="E481" s="222"/>
      <c r="F481" s="222"/>
      <c r="G481" s="222"/>
      <c r="H481" s="222"/>
      <c r="I481" s="222"/>
      <c r="J481" s="222"/>
      <c r="K481" s="208">
        <f t="shared" si="7"/>
        <v>0</v>
      </c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22"/>
    </row>
    <row r="482" spans="1:25" ht="15.75" x14ac:dyDescent="0.25">
      <c r="A482" s="202">
        <v>480</v>
      </c>
      <c r="B482" s="222"/>
      <c r="C482" s="224"/>
      <c r="D482" s="222"/>
      <c r="E482" s="222"/>
      <c r="F482" s="222"/>
      <c r="G482" s="222"/>
      <c r="H482" s="222"/>
      <c r="I482" s="222"/>
      <c r="J482" s="222"/>
      <c r="K482" s="208">
        <f t="shared" si="7"/>
        <v>0</v>
      </c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22"/>
    </row>
    <row r="483" spans="1:25" ht="15.75" x14ac:dyDescent="0.25">
      <c r="A483" s="202">
        <v>481</v>
      </c>
      <c r="B483" s="222"/>
      <c r="C483" s="224"/>
      <c r="D483" s="222"/>
      <c r="E483" s="222"/>
      <c r="F483" s="222"/>
      <c r="G483" s="222"/>
      <c r="H483" s="222"/>
      <c r="I483" s="222"/>
      <c r="J483" s="222"/>
      <c r="K483" s="208">
        <f t="shared" si="7"/>
        <v>0</v>
      </c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22"/>
    </row>
    <row r="484" spans="1:25" ht="15.75" x14ac:dyDescent="0.25">
      <c r="A484" s="202">
        <v>482</v>
      </c>
      <c r="B484" s="222"/>
      <c r="C484" s="224"/>
      <c r="D484" s="222"/>
      <c r="E484" s="222"/>
      <c r="F484" s="222"/>
      <c r="G484" s="222"/>
      <c r="H484" s="222"/>
      <c r="I484" s="222"/>
      <c r="J484" s="222"/>
      <c r="K484" s="208">
        <f t="shared" si="7"/>
        <v>0</v>
      </c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22"/>
    </row>
    <row r="485" spans="1:25" ht="15.75" x14ac:dyDescent="0.25">
      <c r="A485" s="202">
        <v>483</v>
      </c>
      <c r="B485" s="222"/>
      <c r="C485" s="224"/>
      <c r="D485" s="222"/>
      <c r="E485" s="222"/>
      <c r="F485" s="222"/>
      <c r="G485" s="222"/>
      <c r="H485" s="222"/>
      <c r="I485" s="222"/>
      <c r="J485" s="222"/>
      <c r="K485" s="208">
        <f t="shared" si="7"/>
        <v>0</v>
      </c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22"/>
    </row>
    <row r="486" spans="1:25" ht="15.75" x14ac:dyDescent="0.25">
      <c r="A486" s="202">
        <v>484</v>
      </c>
      <c r="B486" s="222"/>
      <c r="C486" s="224"/>
      <c r="D486" s="222"/>
      <c r="E486" s="222"/>
      <c r="F486" s="222"/>
      <c r="G486" s="222"/>
      <c r="H486" s="222"/>
      <c r="I486" s="222"/>
      <c r="J486" s="222"/>
      <c r="K486" s="208">
        <f t="shared" si="7"/>
        <v>0</v>
      </c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22"/>
    </row>
    <row r="487" spans="1:25" ht="15.75" x14ac:dyDescent="0.25">
      <c r="A487" s="202">
        <v>485</v>
      </c>
      <c r="B487" s="222"/>
      <c r="C487" s="224"/>
      <c r="D487" s="222"/>
      <c r="E487" s="222"/>
      <c r="F487" s="222"/>
      <c r="G487" s="222"/>
      <c r="H487" s="222"/>
      <c r="I487" s="222"/>
      <c r="J487" s="222"/>
      <c r="K487" s="208">
        <f t="shared" si="7"/>
        <v>0</v>
      </c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22"/>
      <c r="Y487" s="222"/>
    </row>
    <row r="488" spans="1:25" ht="15.75" x14ac:dyDescent="0.25">
      <c r="A488" s="202">
        <v>486</v>
      </c>
      <c r="B488" s="222"/>
      <c r="C488" s="224"/>
      <c r="D488" s="222"/>
      <c r="E488" s="222"/>
      <c r="F488" s="222"/>
      <c r="G488" s="222"/>
      <c r="H488" s="222"/>
      <c r="I488" s="222"/>
      <c r="J488" s="222"/>
      <c r="K488" s="208">
        <f t="shared" si="7"/>
        <v>0</v>
      </c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22"/>
    </row>
    <row r="489" spans="1:25" ht="15.75" x14ac:dyDescent="0.25">
      <c r="A489" s="202">
        <v>487</v>
      </c>
      <c r="B489" s="222"/>
      <c r="C489" s="224"/>
      <c r="D489" s="222"/>
      <c r="E489" s="222"/>
      <c r="F489" s="222"/>
      <c r="G489" s="222"/>
      <c r="H489" s="222"/>
      <c r="I489" s="222"/>
      <c r="J489" s="222"/>
      <c r="K489" s="208">
        <f t="shared" si="7"/>
        <v>0</v>
      </c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22"/>
    </row>
    <row r="490" spans="1:25" ht="15.75" x14ac:dyDescent="0.25">
      <c r="A490" s="202">
        <v>488</v>
      </c>
      <c r="B490" s="222"/>
      <c r="C490" s="224"/>
      <c r="D490" s="222"/>
      <c r="E490" s="222"/>
      <c r="F490" s="222"/>
      <c r="G490" s="222"/>
      <c r="H490" s="222"/>
      <c r="I490" s="222"/>
      <c r="J490" s="222"/>
      <c r="K490" s="208">
        <f t="shared" si="7"/>
        <v>0</v>
      </c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22"/>
    </row>
    <row r="491" spans="1:25" ht="15.75" x14ac:dyDescent="0.25">
      <c r="A491" s="202">
        <v>489</v>
      </c>
      <c r="B491" s="222"/>
      <c r="C491" s="224"/>
      <c r="D491" s="222"/>
      <c r="E491" s="222"/>
      <c r="F491" s="222"/>
      <c r="G491" s="222"/>
      <c r="H491" s="222"/>
      <c r="I491" s="222"/>
      <c r="J491" s="222"/>
      <c r="K491" s="208">
        <f t="shared" si="7"/>
        <v>0</v>
      </c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22"/>
    </row>
    <row r="492" spans="1:25" ht="15.75" x14ac:dyDescent="0.25">
      <c r="A492" s="202">
        <v>490</v>
      </c>
      <c r="B492" s="222"/>
      <c r="C492" s="224"/>
      <c r="D492" s="222"/>
      <c r="E492" s="222"/>
      <c r="F492" s="222"/>
      <c r="G492" s="222"/>
      <c r="H492" s="222"/>
      <c r="I492" s="222"/>
      <c r="J492" s="222"/>
      <c r="K492" s="208">
        <f t="shared" si="7"/>
        <v>0</v>
      </c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22"/>
    </row>
    <row r="493" spans="1:25" ht="15.75" x14ac:dyDescent="0.25">
      <c r="A493" s="202">
        <v>491</v>
      </c>
      <c r="B493" s="222"/>
      <c r="C493" s="224"/>
      <c r="D493" s="222"/>
      <c r="E493" s="222"/>
      <c r="F493" s="222"/>
      <c r="G493" s="222"/>
      <c r="H493" s="222"/>
      <c r="I493" s="222"/>
      <c r="J493" s="222"/>
      <c r="K493" s="208">
        <f t="shared" si="7"/>
        <v>0</v>
      </c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22"/>
    </row>
    <row r="494" spans="1:25" ht="15.75" x14ac:dyDescent="0.25">
      <c r="A494" s="202">
        <v>492</v>
      </c>
      <c r="B494" s="222"/>
      <c r="C494" s="224"/>
      <c r="D494" s="222"/>
      <c r="E494" s="222"/>
      <c r="F494" s="222"/>
      <c r="G494" s="222"/>
      <c r="H494" s="222"/>
      <c r="I494" s="222"/>
      <c r="J494" s="222"/>
      <c r="K494" s="208">
        <f t="shared" si="7"/>
        <v>0</v>
      </c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22"/>
      <c r="Y494" s="222"/>
    </row>
    <row r="495" spans="1:25" ht="15.75" x14ac:dyDescent="0.25">
      <c r="A495" s="202">
        <v>493</v>
      </c>
      <c r="B495" s="222"/>
      <c r="C495" s="224"/>
      <c r="D495" s="222"/>
      <c r="E495" s="222"/>
      <c r="F495" s="222"/>
      <c r="G495" s="222"/>
      <c r="H495" s="222"/>
      <c r="I495" s="222"/>
      <c r="J495" s="222"/>
      <c r="K495" s="208">
        <f t="shared" si="7"/>
        <v>0</v>
      </c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</row>
    <row r="496" spans="1:25" ht="15.75" x14ac:dyDescent="0.25">
      <c r="A496" s="202">
        <v>494</v>
      </c>
      <c r="B496" s="222"/>
      <c r="C496" s="224"/>
      <c r="D496" s="222"/>
      <c r="E496" s="222"/>
      <c r="F496" s="222"/>
      <c r="G496" s="222"/>
      <c r="H496" s="222"/>
      <c r="I496" s="222"/>
      <c r="J496" s="222"/>
      <c r="K496" s="208">
        <f t="shared" si="7"/>
        <v>0</v>
      </c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</row>
    <row r="497" spans="1:25" ht="15.75" x14ac:dyDescent="0.25">
      <c r="A497" s="202">
        <v>495</v>
      </c>
      <c r="B497" s="222"/>
      <c r="C497" s="224"/>
      <c r="D497" s="222"/>
      <c r="E497" s="222"/>
      <c r="F497" s="222"/>
      <c r="G497" s="222"/>
      <c r="H497" s="222"/>
      <c r="I497" s="222"/>
      <c r="J497" s="222"/>
      <c r="K497" s="208">
        <f t="shared" si="7"/>
        <v>0</v>
      </c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</row>
    <row r="498" spans="1:25" ht="15.75" x14ac:dyDescent="0.25">
      <c r="A498" s="202">
        <v>496</v>
      </c>
      <c r="B498" s="222"/>
      <c r="C498" s="224"/>
      <c r="D498" s="222"/>
      <c r="E498" s="222"/>
      <c r="F498" s="222"/>
      <c r="G498" s="222"/>
      <c r="H498" s="222"/>
      <c r="I498" s="222"/>
      <c r="J498" s="222"/>
      <c r="K498" s="208">
        <f t="shared" si="7"/>
        <v>0</v>
      </c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</row>
    <row r="499" spans="1:25" ht="15.75" x14ac:dyDescent="0.25">
      <c r="A499" s="202">
        <v>497</v>
      </c>
      <c r="B499" s="222"/>
      <c r="C499" s="224"/>
      <c r="D499" s="222"/>
      <c r="E499" s="222"/>
      <c r="F499" s="222"/>
      <c r="G499" s="222"/>
      <c r="H499" s="222"/>
      <c r="I499" s="222"/>
      <c r="J499" s="222"/>
      <c r="K499" s="208">
        <f t="shared" si="7"/>
        <v>0</v>
      </c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</row>
    <row r="500" spans="1:25" ht="15.75" x14ac:dyDescent="0.25">
      <c r="A500" s="202">
        <v>498</v>
      </c>
      <c r="B500" s="222"/>
      <c r="C500" s="224"/>
      <c r="D500" s="222"/>
      <c r="E500" s="222"/>
      <c r="F500" s="222"/>
      <c r="G500" s="222"/>
      <c r="H500" s="222"/>
      <c r="I500" s="222"/>
      <c r="J500" s="222"/>
      <c r="K500" s="208">
        <f t="shared" si="7"/>
        <v>0</v>
      </c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</row>
    <row r="501" spans="1:25" ht="15.75" x14ac:dyDescent="0.25">
      <c r="A501" s="202">
        <v>499</v>
      </c>
      <c r="B501" s="222"/>
      <c r="C501" s="224"/>
      <c r="D501" s="222"/>
      <c r="E501" s="222"/>
      <c r="F501" s="222"/>
      <c r="G501" s="222"/>
      <c r="H501" s="222"/>
      <c r="I501" s="222"/>
      <c r="J501" s="222"/>
      <c r="K501" s="208">
        <f t="shared" si="7"/>
        <v>0</v>
      </c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22"/>
    </row>
    <row r="502" spans="1:25" ht="15.75" x14ac:dyDescent="0.25">
      <c r="A502" s="202">
        <v>500</v>
      </c>
      <c r="B502" s="222"/>
      <c r="C502" s="224"/>
      <c r="D502" s="222"/>
      <c r="E502" s="222"/>
      <c r="F502" s="222"/>
      <c r="G502" s="222"/>
      <c r="H502" s="222"/>
      <c r="I502" s="222"/>
      <c r="J502" s="222"/>
      <c r="K502" s="208">
        <f t="shared" si="7"/>
        <v>0</v>
      </c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22"/>
    </row>
    <row r="503" spans="1:25" ht="15.75" x14ac:dyDescent="0.25">
      <c r="A503" s="202">
        <v>501</v>
      </c>
      <c r="B503" s="222"/>
      <c r="C503" s="224"/>
      <c r="D503" s="222"/>
      <c r="E503" s="222"/>
      <c r="F503" s="222"/>
      <c r="G503" s="222"/>
      <c r="H503" s="222"/>
      <c r="I503" s="222"/>
      <c r="J503" s="222"/>
      <c r="K503" s="208">
        <f t="shared" si="7"/>
        <v>0</v>
      </c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22"/>
    </row>
    <row r="504" spans="1:25" ht="15.75" x14ac:dyDescent="0.25">
      <c r="A504" s="202">
        <v>502</v>
      </c>
      <c r="B504" s="222"/>
      <c r="C504" s="224"/>
      <c r="D504" s="222"/>
      <c r="E504" s="222"/>
      <c r="F504" s="222"/>
      <c r="G504" s="222"/>
      <c r="H504" s="222"/>
      <c r="I504" s="222"/>
      <c r="J504" s="222"/>
      <c r="K504" s="208">
        <f t="shared" si="7"/>
        <v>0</v>
      </c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</row>
    <row r="505" spans="1:25" ht="15.75" x14ac:dyDescent="0.25">
      <c r="A505" s="202">
        <v>503</v>
      </c>
      <c r="B505" s="222"/>
      <c r="C505" s="224"/>
      <c r="D505" s="222"/>
      <c r="E505" s="222"/>
      <c r="F505" s="222"/>
      <c r="G505" s="222"/>
      <c r="H505" s="222"/>
      <c r="I505" s="222"/>
      <c r="J505" s="222"/>
      <c r="K505" s="208">
        <f t="shared" si="7"/>
        <v>0</v>
      </c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22"/>
    </row>
    <row r="506" spans="1:25" ht="15.75" x14ac:dyDescent="0.25">
      <c r="A506" s="202">
        <v>504</v>
      </c>
      <c r="B506" s="222"/>
      <c r="C506" s="224"/>
      <c r="D506" s="222"/>
      <c r="E506" s="222"/>
      <c r="F506" s="222"/>
      <c r="G506" s="222"/>
      <c r="H506" s="222"/>
      <c r="I506" s="222"/>
      <c r="J506" s="222"/>
      <c r="K506" s="208">
        <f t="shared" si="7"/>
        <v>0</v>
      </c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</row>
    <row r="507" spans="1:25" ht="15.75" x14ac:dyDescent="0.25">
      <c r="A507" s="202">
        <v>505</v>
      </c>
      <c r="B507" s="222"/>
      <c r="C507" s="224"/>
      <c r="D507" s="222"/>
      <c r="E507" s="222"/>
      <c r="F507" s="222"/>
      <c r="G507" s="222"/>
      <c r="H507" s="222"/>
      <c r="I507" s="222"/>
      <c r="J507" s="222"/>
      <c r="K507" s="208">
        <f t="shared" si="7"/>
        <v>0</v>
      </c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22"/>
    </row>
    <row r="508" spans="1:25" ht="15.75" x14ac:dyDescent="0.25">
      <c r="A508" s="202">
        <v>506</v>
      </c>
      <c r="B508" s="222"/>
      <c r="C508" s="224"/>
      <c r="D508" s="222"/>
      <c r="E508" s="222"/>
      <c r="F508" s="222"/>
      <c r="G508" s="222"/>
      <c r="H508" s="222"/>
      <c r="I508" s="222"/>
      <c r="J508" s="222"/>
      <c r="K508" s="208">
        <f t="shared" si="7"/>
        <v>0</v>
      </c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22"/>
    </row>
    <row r="509" spans="1:25" ht="15.75" x14ac:dyDescent="0.25">
      <c r="A509" s="202">
        <v>507</v>
      </c>
      <c r="B509" s="222"/>
      <c r="C509" s="224"/>
      <c r="D509" s="222"/>
      <c r="E509" s="222"/>
      <c r="F509" s="222"/>
      <c r="G509" s="222"/>
      <c r="H509" s="222"/>
      <c r="I509" s="222"/>
      <c r="J509" s="222"/>
      <c r="K509" s="208">
        <f t="shared" si="7"/>
        <v>0</v>
      </c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22"/>
    </row>
    <row r="510" spans="1:25" ht="15.75" x14ac:dyDescent="0.25">
      <c r="A510" s="202">
        <v>508</v>
      </c>
      <c r="B510" s="222"/>
      <c r="C510" s="224"/>
      <c r="D510" s="222"/>
      <c r="E510" s="222"/>
      <c r="F510" s="222"/>
      <c r="G510" s="222"/>
      <c r="H510" s="222"/>
      <c r="I510" s="222"/>
      <c r="J510" s="222"/>
      <c r="K510" s="208">
        <f t="shared" si="7"/>
        <v>0</v>
      </c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</row>
    <row r="511" spans="1:25" ht="15.75" x14ac:dyDescent="0.25">
      <c r="A511" s="202">
        <v>509</v>
      </c>
      <c r="B511" s="222"/>
      <c r="C511" s="224"/>
      <c r="D511" s="222"/>
      <c r="E511" s="222"/>
      <c r="F511" s="222"/>
      <c r="G511" s="222"/>
      <c r="H511" s="222"/>
      <c r="I511" s="222"/>
      <c r="J511" s="222"/>
      <c r="K511" s="208">
        <f t="shared" si="7"/>
        <v>0</v>
      </c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</row>
    <row r="512" spans="1:25" ht="15.75" x14ac:dyDescent="0.25">
      <c r="A512" s="202">
        <v>510</v>
      </c>
      <c r="B512" s="222"/>
      <c r="C512" s="224"/>
      <c r="D512" s="222"/>
      <c r="E512" s="222"/>
      <c r="F512" s="222"/>
      <c r="G512" s="222"/>
      <c r="H512" s="222"/>
      <c r="I512" s="222"/>
      <c r="J512" s="222"/>
      <c r="K512" s="208">
        <f t="shared" si="7"/>
        <v>0</v>
      </c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</row>
    <row r="513" spans="1:25" ht="15.75" x14ac:dyDescent="0.25">
      <c r="A513" s="202">
        <v>511</v>
      </c>
      <c r="B513" s="222"/>
      <c r="C513" s="224"/>
      <c r="D513" s="222"/>
      <c r="E513" s="222"/>
      <c r="F513" s="222"/>
      <c r="G513" s="222"/>
      <c r="H513" s="222"/>
      <c r="I513" s="222"/>
      <c r="J513" s="222"/>
      <c r="K513" s="208">
        <f t="shared" si="7"/>
        <v>0</v>
      </c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</row>
    <row r="514" spans="1:25" ht="15.75" x14ac:dyDescent="0.25">
      <c r="A514" s="202">
        <v>512</v>
      </c>
      <c r="B514" s="222"/>
      <c r="C514" s="224"/>
      <c r="D514" s="222"/>
      <c r="E514" s="222"/>
      <c r="F514" s="222"/>
      <c r="G514" s="222"/>
      <c r="H514" s="222"/>
      <c r="I514" s="222"/>
      <c r="J514" s="222"/>
      <c r="K514" s="208">
        <f t="shared" si="7"/>
        <v>0</v>
      </c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</row>
    <row r="515" spans="1:25" ht="15.75" x14ac:dyDescent="0.25">
      <c r="A515" s="202">
        <v>513</v>
      </c>
      <c r="B515" s="222"/>
      <c r="C515" s="224"/>
      <c r="D515" s="222"/>
      <c r="E515" s="222"/>
      <c r="F515" s="222"/>
      <c r="G515" s="222"/>
      <c r="H515" s="222"/>
      <c r="I515" s="222"/>
      <c r="J515" s="222"/>
      <c r="K515" s="208">
        <f t="shared" si="7"/>
        <v>0</v>
      </c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22"/>
    </row>
    <row r="516" spans="1:25" ht="15.75" x14ac:dyDescent="0.25">
      <c r="A516" s="202">
        <v>514</v>
      </c>
      <c r="B516" s="222"/>
      <c r="C516" s="224"/>
      <c r="D516" s="222"/>
      <c r="E516" s="222"/>
      <c r="F516" s="222"/>
      <c r="G516" s="222"/>
      <c r="H516" s="222"/>
      <c r="I516" s="222"/>
      <c r="J516" s="222"/>
      <c r="K516" s="208">
        <f t="shared" ref="K516:K579" si="8">C516</f>
        <v>0</v>
      </c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22"/>
    </row>
    <row r="517" spans="1:25" ht="15.75" x14ac:dyDescent="0.25">
      <c r="A517" s="202">
        <v>515</v>
      </c>
      <c r="B517" s="222"/>
      <c r="C517" s="224"/>
      <c r="D517" s="222"/>
      <c r="E517" s="222"/>
      <c r="F517" s="222"/>
      <c r="G517" s="222"/>
      <c r="H517" s="222"/>
      <c r="I517" s="222"/>
      <c r="J517" s="222"/>
      <c r="K517" s="208">
        <f t="shared" si="8"/>
        <v>0</v>
      </c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22"/>
    </row>
    <row r="518" spans="1:25" ht="15.75" x14ac:dyDescent="0.25">
      <c r="A518" s="202">
        <v>516</v>
      </c>
      <c r="B518" s="222"/>
      <c r="C518" s="224"/>
      <c r="D518" s="222"/>
      <c r="E518" s="222"/>
      <c r="F518" s="222"/>
      <c r="G518" s="222"/>
      <c r="H518" s="222"/>
      <c r="I518" s="222"/>
      <c r="J518" s="222"/>
      <c r="K518" s="208">
        <f t="shared" si="8"/>
        <v>0</v>
      </c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22"/>
    </row>
    <row r="519" spans="1:25" ht="15.75" x14ac:dyDescent="0.25">
      <c r="A519" s="202">
        <v>517</v>
      </c>
      <c r="B519" s="222"/>
      <c r="C519" s="224"/>
      <c r="D519" s="222"/>
      <c r="E519" s="222"/>
      <c r="F519" s="222"/>
      <c r="G519" s="222"/>
      <c r="H519" s="222"/>
      <c r="I519" s="222"/>
      <c r="J519" s="222"/>
      <c r="K519" s="208">
        <f t="shared" si="8"/>
        <v>0</v>
      </c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</row>
    <row r="520" spans="1:25" ht="15.75" x14ac:dyDescent="0.25">
      <c r="A520" s="202">
        <v>518</v>
      </c>
      <c r="B520" s="222"/>
      <c r="C520" s="224"/>
      <c r="D520" s="222"/>
      <c r="E520" s="222"/>
      <c r="F520" s="222"/>
      <c r="G520" s="222"/>
      <c r="H520" s="222"/>
      <c r="I520" s="222"/>
      <c r="J520" s="222"/>
      <c r="K520" s="208">
        <f t="shared" si="8"/>
        <v>0</v>
      </c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22"/>
    </row>
    <row r="521" spans="1:25" ht="15.75" x14ac:dyDescent="0.25">
      <c r="A521" s="202">
        <v>519</v>
      </c>
      <c r="B521" s="222"/>
      <c r="C521" s="224"/>
      <c r="D521" s="222"/>
      <c r="E521" s="222"/>
      <c r="F521" s="222"/>
      <c r="G521" s="222"/>
      <c r="H521" s="222"/>
      <c r="I521" s="222"/>
      <c r="J521" s="222"/>
      <c r="K521" s="208">
        <f t="shared" si="8"/>
        <v>0</v>
      </c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22"/>
    </row>
    <row r="522" spans="1:25" ht="15.75" x14ac:dyDescent="0.25">
      <c r="A522" s="202">
        <v>520</v>
      </c>
      <c r="B522" s="222"/>
      <c r="C522" s="224"/>
      <c r="D522" s="222"/>
      <c r="E522" s="222"/>
      <c r="F522" s="222"/>
      <c r="G522" s="222"/>
      <c r="H522" s="222"/>
      <c r="I522" s="222"/>
      <c r="J522" s="222"/>
      <c r="K522" s="208">
        <f t="shared" si="8"/>
        <v>0</v>
      </c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22"/>
    </row>
    <row r="523" spans="1:25" ht="15.75" x14ac:dyDescent="0.25">
      <c r="A523" s="202">
        <v>521</v>
      </c>
      <c r="B523" s="222"/>
      <c r="C523" s="224"/>
      <c r="D523" s="222"/>
      <c r="E523" s="222"/>
      <c r="F523" s="222"/>
      <c r="G523" s="222"/>
      <c r="H523" s="222"/>
      <c r="I523" s="222"/>
      <c r="J523" s="222"/>
      <c r="K523" s="208">
        <f t="shared" si="8"/>
        <v>0</v>
      </c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22"/>
    </row>
    <row r="524" spans="1:25" ht="15.75" x14ac:dyDescent="0.25">
      <c r="A524" s="202">
        <v>522</v>
      </c>
      <c r="B524" s="222"/>
      <c r="C524" s="224"/>
      <c r="D524" s="222"/>
      <c r="E524" s="222"/>
      <c r="F524" s="222"/>
      <c r="G524" s="222"/>
      <c r="H524" s="222"/>
      <c r="I524" s="222"/>
      <c r="J524" s="222"/>
      <c r="K524" s="208">
        <f t="shared" si="8"/>
        <v>0</v>
      </c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22"/>
    </row>
    <row r="525" spans="1:25" ht="15.75" x14ac:dyDescent="0.25">
      <c r="A525" s="202">
        <v>523</v>
      </c>
      <c r="B525" s="222"/>
      <c r="C525" s="224"/>
      <c r="D525" s="222"/>
      <c r="E525" s="222"/>
      <c r="F525" s="222"/>
      <c r="G525" s="222"/>
      <c r="H525" s="222"/>
      <c r="I525" s="222"/>
      <c r="J525" s="222"/>
      <c r="K525" s="208">
        <f t="shared" si="8"/>
        <v>0</v>
      </c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22"/>
    </row>
    <row r="526" spans="1:25" ht="15.75" x14ac:dyDescent="0.25">
      <c r="A526" s="202">
        <v>524</v>
      </c>
      <c r="B526" s="222"/>
      <c r="C526" s="224"/>
      <c r="D526" s="222"/>
      <c r="E526" s="222"/>
      <c r="F526" s="222"/>
      <c r="G526" s="222"/>
      <c r="H526" s="222"/>
      <c r="I526" s="222"/>
      <c r="J526" s="222"/>
      <c r="K526" s="208">
        <f t="shared" si="8"/>
        <v>0</v>
      </c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22"/>
    </row>
    <row r="527" spans="1:25" ht="15.75" x14ac:dyDescent="0.25">
      <c r="A527" s="202">
        <v>525</v>
      </c>
      <c r="B527" s="222"/>
      <c r="C527" s="224"/>
      <c r="D527" s="222"/>
      <c r="E527" s="222"/>
      <c r="F527" s="222"/>
      <c r="G527" s="222"/>
      <c r="H527" s="222"/>
      <c r="I527" s="222"/>
      <c r="J527" s="222"/>
      <c r="K527" s="208">
        <f t="shared" si="8"/>
        <v>0</v>
      </c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22"/>
    </row>
    <row r="528" spans="1:25" ht="15.75" x14ac:dyDescent="0.25">
      <c r="A528" s="202">
        <v>526</v>
      </c>
      <c r="B528" s="222"/>
      <c r="C528" s="224"/>
      <c r="D528" s="222"/>
      <c r="E528" s="222"/>
      <c r="F528" s="222"/>
      <c r="G528" s="222"/>
      <c r="H528" s="222"/>
      <c r="I528" s="222"/>
      <c r="J528" s="222"/>
      <c r="K528" s="208">
        <f t="shared" si="8"/>
        <v>0</v>
      </c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22"/>
    </row>
    <row r="529" spans="1:25" ht="15.75" x14ac:dyDescent="0.25">
      <c r="A529" s="202">
        <v>527</v>
      </c>
      <c r="B529" s="222"/>
      <c r="C529" s="224"/>
      <c r="D529" s="222"/>
      <c r="E529" s="222"/>
      <c r="F529" s="222"/>
      <c r="G529" s="222"/>
      <c r="H529" s="222"/>
      <c r="I529" s="222"/>
      <c r="J529" s="222"/>
      <c r="K529" s="208">
        <f t="shared" si="8"/>
        <v>0</v>
      </c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22"/>
    </row>
    <row r="530" spans="1:25" ht="15.75" x14ac:dyDescent="0.25">
      <c r="A530" s="202">
        <v>528</v>
      </c>
      <c r="B530" s="222"/>
      <c r="C530" s="224"/>
      <c r="D530" s="222"/>
      <c r="E530" s="222"/>
      <c r="F530" s="222"/>
      <c r="G530" s="222"/>
      <c r="H530" s="222"/>
      <c r="I530" s="222"/>
      <c r="J530" s="222"/>
      <c r="K530" s="208">
        <f t="shared" si="8"/>
        <v>0</v>
      </c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22"/>
    </row>
    <row r="531" spans="1:25" ht="15.75" x14ac:dyDescent="0.25">
      <c r="A531" s="202">
        <v>529</v>
      </c>
      <c r="B531" s="222"/>
      <c r="C531" s="224"/>
      <c r="D531" s="222"/>
      <c r="E531" s="222"/>
      <c r="F531" s="222"/>
      <c r="G531" s="222"/>
      <c r="H531" s="222"/>
      <c r="I531" s="222"/>
      <c r="J531" s="222"/>
      <c r="K531" s="208">
        <f t="shared" si="8"/>
        <v>0</v>
      </c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22"/>
    </row>
    <row r="532" spans="1:25" ht="15.75" x14ac:dyDescent="0.25">
      <c r="A532" s="202">
        <v>530</v>
      </c>
      <c r="B532" s="222"/>
      <c r="C532" s="224"/>
      <c r="D532" s="222"/>
      <c r="E532" s="222"/>
      <c r="F532" s="222"/>
      <c r="G532" s="222"/>
      <c r="H532" s="222"/>
      <c r="I532" s="222"/>
      <c r="J532" s="222"/>
      <c r="K532" s="208">
        <f t="shared" si="8"/>
        <v>0</v>
      </c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22"/>
    </row>
    <row r="533" spans="1:25" ht="15.75" x14ac:dyDescent="0.25">
      <c r="A533" s="202">
        <v>531</v>
      </c>
      <c r="B533" s="222"/>
      <c r="C533" s="224"/>
      <c r="D533" s="222"/>
      <c r="E533" s="222"/>
      <c r="F533" s="222"/>
      <c r="G533" s="222"/>
      <c r="H533" s="222"/>
      <c r="I533" s="222"/>
      <c r="J533" s="222"/>
      <c r="K533" s="208">
        <f t="shared" si="8"/>
        <v>0</v>
      </c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</row>
    <row r="534" spans="1:25" ht="15.75" x14ac:dyDescent="0.25">
      <c r="A534" s="202">
        <v>532</v>
      </c>
      <c r="B534" s="222"/>
      <c r="C534" s="224"/>
      <c r="D534" s="222"/>
      <c r="E534" s="222"/>
      <c r="F534" s="222"/>
      <c r="G534" s="222"/>
      <c r="H534" s="222"/>
      <c r="I534" s="222"/>
      <c r="J534" s="222"/>
      <c r="K534" s="208">
        <f t="shared" si="8"/>
        <v>0</v>
      </c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</row>
    <row r="535" spans="1:25" ht="15.75" x14ac:dyDescent="0.25">
      <c r="A535" s="202">
        <v>533</v>
      </c>
      <c r="B535" s="222"/>
      <c r="C535" s="224"/>
      <c r="D535" s="222"/>
      <c r="E535" s="222"/>
      <c r="F535" s="222"/>
      <c r="G535" s="222"/>
      <c r="H535" s="222"/>
      <c r="I535" s="222"/>
      <c r="J535" s="222"/>
      <c r="K535" s="208">
        <f t="shared" si="8"/>
        <v>0</v>
      </c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22"/>
    </row>
    <row r="536" spans="1:25" ht="15.75" x14ac:dyDescent="0.25">
      <c r="A536" s="202">
        <v>534</v>
      </c>
      <c r="B536" s="222"/>
      <c r="C536" s="224"/>
      <c r="D536" s="222"/>
      <c r="E536" s="222"/>
      <c r="F536" s="222"/>
      <c r="G536" s="222"/>
      <c r="H536" s="222"/>
      <c r="I536" s="222"/>
      <c r="J536" s="222"/>
      <c r="K536" s="208">
        <f t="shared" si="8"/>
        <v>0</v>
      </c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</row>
    <row r="537" spans="1:25" ht="15.75" x14ac:dyDescent="0.25">
      <c r="A537" s="202">
        <v>535</v>
      </c>
      <c r="B537" s="222"/>
      <c r="C537" s="224"/>
      <c r="D537" s="222"/>
      <c r="E537" s="222"/>
      <c r="F537" s="222"/>
      <c r="G537" s="222"/>
      <c r="H537" s="222"/>
      <c r="I537" s="222"/>
      <c r="J537" s="222"/>
      <c r="K537" s="208">
        <f t="shared" si="8"/>
        <v>0</v>
      </c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22"/>
    </row>
    <row r="538" spans="1:25" ht="15.75" x14ac:dyDescent="0.25">
      <c r="A538" s="202">
        <v>536</v>
      </c>
      <c r="B538" s="222"/>
      <c r="C538" s="224"/>
      <c r="D538" s="222"/>
      <c r="E538" s="222"/>
      <c r="F538" s="222"/>
      <c r="G538" s="222"/>
      <c r="H538" s="222"/>
      <c r="I538" s="222"/>
      <c r="J538" s="222"/>
      <c r="K538" s="208">
        <f t="shared" si="8"/>
        <v>0</v>
      </c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22"/>
    </row>
    <row r="539" spans="1:25" ht="15.75" x14ac:dyDescent="0.25">
      <c r="A539" s="202">
        <v>537</v>
      </c>
      <c r="B539" s="222"/>
      <c r="C539" s="224"/>
      <c r="D539" s="222"/>
      <c r="E539" s="222"/>
      <c r="F539" s="222"/>
      <c r="G539" s="222"/>
      <c r="H539" s="222"/>
      <c r="I539" s="222"/>
      <c r="J539" s="222"/>
      <c r="K539" s="208">
        <f t="shared" si="8"/>
        <v>0</v>
      </c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22"/>
    </row>
    <row r="540" spans="1:25" ht="15.75" x14ac:dyDescent="0.25">
      <c r="A540" s="202">
        <v>538</v>
      </c>
      <c r="B540" s="222"/>
      <c r="C540" s="224"/>
      <c r="D540" s="222"/>
      <c r="E540" s="222"/>
      <c r="F540" s="222"/>
      <c r="G540" s="222"/>
      <c r="H540" s="222"/>
      <c r="I540" s="222"/>
      <c r="J540" s="222"/>
      <c r="K540" s="208">
        <f t="shared" si="8"/>
        <v>0</v>
      </c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22"/>
    </row>
    <row r="541" spans="1:25" ht="15.75" x14ac:dyDescent="0.25">
      <c r="A541" s="202">
        <v>539</v>
      </c>
      <c r="B541" s="222"/>
      <c r="C541" s="224"/>
      <c r="D541" s="222"/>
      <c r="E541" s="222"/>
      <c r="F541" s="222"/>
      <c r="G541" s="222"/>
      <c r="H541" s="222"/>
      <c r="I541" s="222"/>
      <c r="J541" s="222"/>
      <c r="K541" s="208">
        <f t="shared" si="8"/>
        <v>0</v>
      </c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22"/>
    </row>
    <row r="542" spans="1:25" ht="15.75" x14ac:dyDescent="0.25">
      <c r="A542" s="202">
        <v>540</v>
      </c>
      <c r="B542" s="222"/>
      <c r="C542" s="224"/>
      <c r="D542" s="222"/>
      <c r="E542" s="222"/>
      <c r="F542" s="222"/>
      <c r="G542" s="222"/>
      <c r="H542" s="222"/>
      <c r="I542" s="222"/>
      <c r="J542" s="222"/>
      <c r="K542" s="208">
        <f t="shared" si="8"/>
        <v>0</v>
      </c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</row>
    <row r="543" spans="1:25" ht="15.75" x14ac:dyDescent="0.25">
      <c r="A543" s="202">
        <v>541</v>
      </c>
      <c r="B543" s="222"/>
      <c r="C543" s="224"/>
      <c r="D543" s="222"/>
      <c r="E543" s="222"/>
      <c r="F543" s="222"/>
      <c r="G543" s="222"/>
      <c r="H543" s="222"/>
      <c r="I543" s="222"/>
      <c r="J543" s="222"/>
      <c r="K543" s="208">
        <f t="shared" si="8"/>
        <v>0</v>
      </c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22"/>
    </row>
    <row r="544" spans="1:25" ht="15.75" x14ac:dyDescent="0.25">
      <c r="A544" s="202">
        <v>542</v>
      </c>
      <c r="B544" s="222"/>
      <c r="C544" s="224"/>
      <c r="D544" s="222"/>
      <c r="E544" s="222"/>
      <c r="F544" s="222"/>
      <c r="G544" s="222"/>
      <c r="H544" s="222"/>
      <c r="I544" s="222"/>
      <c r="J544" s="222"/>
      <c r="K544" s="208">
        <f t="shared" si="8"/>
        <v>0</v>
      </c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22"/>
    </row>
    <row r="545" spans="1:25" ht="15.75" x14ac:dyDescent="0.25">
      <c r="A545" s="202">
        <v>543</v>
      </c>
      <c r="B545" s="222"/>
      <c r="C545" s="224"/>
      <c r="D545" s="222"/>
      <c r="E545" s="222"/>
      <c r="F545" s="222"/>
      <c r="G545" s="222"/>
      <c r="H545" s="222"/>
      <c r="I545" s="222"/>
      <c r="J545" s="222"/>
      <c r="K545" s="208">
        <f t="shared" si="8"/>
        <v>0</v>
      </c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22"/>
    </row>
    <row r="546" spans="1:25" ht="15.75" x14ac:dyDescent="0.25">
      <c r="A546" s="202">
        <v>544</v>
      </c>
      <c r="B546" s="222"/>
      <c r="C546" s="224"/>
      <c r="D546" s="222"/>
      <c r="E546" s="222"/>
      <c r="F546" s="222"/>
      <c r="G546" s="222"/>
      <c r="H546" s="222"/>
      <c r="I546" s="222"/>
      <c r="J546" s="222"/>
      <c r="K546" s="208">
        <f t="shared" si="8"/>
        <v>0</v>
      </c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22"/>
    </row>
    <row r="547" spans="1:25" ht="15.75" x14ac:dyDescent="0.25">
      <c r="A547" s="202">
        <v>545</v>
      </c>
      <c r="B547" s="222"/>
      <c r="C547" s="224"/>
      <c r="D547" s="222"/>
      <c r="E547" s="222"/>
      <c r="F547" s="222"/>
      <c r="G547" s="222"/>
      <c r="H547" s="222"/>
      <c r="I547" s="222"/>
      <c r="J547" s="222"/>
      <c r="K547" s="208">
        <f t="shared" si="8"/>
        <v>0</v>
      </c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22"/>
    </row>
    <row r="548" spans="1:25" ht="15.75" x14ac:dyDescent="0.25">
      <c r="A548" s="202">
        <v>546</v>
      </c>
      <c r="B548" s="222"/>
      <c r="C548" s="224"/>
      <c r="D548" s="222"/>
      <c r="E548" s="222"/>
      <c r="F548" s="222"/>
      <c r="G548" s="222"/>
      <c r="H548" s="222"/>
      <c r="I548" s="222"/>
      <c r="J548" s="222"/>
      <c r="K548" s="208">
        <f t="shared" si="8"/>
        <v>0</v>
      </c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22"/>
    </row>
    <row r="549" spans="1:25" ht="15.75" x14ac:dyDescent="0.25">
      <c r="A549" s="202">
        <v>547</v>
      </c>
      <c r="B549" s="222"/>
      <c r="C549" s="224"/>
      <c r="D549" s="222"/>
      <c r="E549" s="222"/>
      <c r="F549" s="222"/>
      <c r="G549" s="222"/>
      <c r="H549" s="222"/>
      <c r="I549" s="222"/>
      <c r="J549" s="222"/>
      <c r="K549" s="208">
        <f t="shared" si="8"/>
        <v>0</v>
      </c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22"/>
    </row>
    <row r="550" spans="1:25" ht="15.75" x14ac:dyDescent="0.25">
      <c r="A550" s="202">
        <v>548</v>
      </c>
      <c r="B550" s="222"/>
      <c r="C550" s="224"/>
      <c r="D550" s="222"/>
      <c r="E550" s="222"/>
      <c r="F550" s="222"/>
      <c r="G550" s="222"/>
      <c r="H550" s="222"/>
      <c r="I550" s="222"/>
      <c r="J550" s="222"/>
      <c r="K550" s="208">
        <f t="shared" si="8"/>
        <v>0</v>
      </c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22"/>
    </row>
    <row r="551" spans="1:25" ht="15.75" x14ac:dyDescent="0.25">
      <c r="A551" s="202">
        <v>549</v>
      </c>
      <c r="B551" s="222"/>
      <c r="C551" s="224"/>
      <c r="D551" s="222"/>
      <c r="E551" s="222"/>
      <c r="F551" s="222"/>
      <c r="G551" s="222"/>
      <c r="H551" s="222"/>
      <c r="I551" s="222"/>
      <c r="J551" s="222"/>
      <c r="K551" s="208">
        <f t="shared" si="8"/>
        <v>0</v>
      </c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22"/>
    </row>
    <row r="552" spans="1:25" ht="15.75" x14ac:dyDescent="0.25">
      <c r="A552" s="202">
        <v>550</v>
      </c>
      <c r="B552" s="222"/>
      <c r="C552" s="224"/>
      <c r="D552" s="222"/>
      <c r="E552" s="222"/>
      <c r="F552" s="222"/>
      <c r="G552" s="222"/>
      <c r="H552" s="222"/>
      <c r="I552" s="222"/>
      <c r="J552" s="222"/>
      <c r="K552" s="208">
        <f t="shared" si="8"/>
        <v>0</v>
      </c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22"/>
    </row>
    <row r="553" spans="1:25" ht="15.75" x14ac:dyDescent="0.25">
      <c r="A553" s="202">
        <v>551</v>
      </c>
      <c r="B553" s="222"/>
      <c r="C553" s="224"/>
      <c r="D553" s="222"/>
      <c r="E553" s="222"/>
      <c r="F553" s="222"/>
      <c r="G553" s="222"/>
      <c r="H553" s="222"/>
      <c r="I553" s="222"/>
      <c r="J553" s="222"/>
      <c r="K553" s="208">
        <f t="shared" si="8"/>
        <v>0</v>
      </c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22"/>
    </row>
    <row r="554" spans="1:25" ht="15.75" x14ac:dyDescent="0.25">
      <c r="A554" s="202">
        <v>552</v>
      </c>
      <c r="B554" s="222"/>
      <c r="C554" s="224"/>
      <c r="D554" s="222"/>
      <c r="E554" s="222"/>
      <c r="F554" s="222"/>
      <c r="G554" s="222"/>
      <c r="H554" s="222"/>
      <c r="I554" s="222"/>
      <c r="J554" s="222"/>
      <c r="K554" s="208">
        <f t="shared" si="8"/>
        <v>0</v>
      </c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22"/>
    </row>
    <row r="555" spans="1:25" ht="15.75" x14ac:dyDescent="0.25">
      <c r="A555" s="202">
        <v>553</v>
      </c>
      <c r="B555" s="222"/>
      <c r="C555" s="224"/>
      <c r="D555" s="222"/>
      <c r="E555" s="222"/>
      <c r="F555" s="222"/>
      <c r="G555" s="222"/>
      <c r="H555" s="222"/>
      <c r="I555" s="222"/>
      <c r="J555" s="222"/>
      <c r="K555" s="208">
        <f t="shared" si="8"/>
        <v>0</v>
      </c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22"/>
    </row>
    <row r="556" spans="1:25" ht="15.75" x14ac:dyDescent="0.25">
      <c r="A556" s="202">
        <v>554</v>
      </c>
      <c r="B556" s="222"/>
      <c r="C556" s="224"/>
      <c r="D556" s="222"/>
      <c r="E556" s="222"/>
      <c r="F556" s="222"/>
      <c r="G556" s="222"/>
      <c r="H556" s="222"/>
      <c r="I556" s="222"/>
      <c r="J556" s="222"/>
      <c r="K556" s="208">
        <f t="shared" si="8"/>
        <v>0</v>
      </c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22"/>
    </row>
    <row r="557" spans="1:25" ht="15.75" x14ac:dyDescent="0.25">
      <c r="A557" s="202">
        <v>555</v>
      </c>
      <c r="B557" s="222"/>
      <c r="C557" s="224"/>
      <c r="D557" s="222"/>
      <c r="E557" s="222"/>
      <c r="F557" s="222"/>
      <c r="G557" s="222"/>
      <c r="H557" s="222"/>
      <c r="I557" s="222"/>
      <c r="J557" s="222"/>
      <c r="K557" s="208">
        <f t="shared" si="8"/>
        <v>0</v>
      </c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22"/>
    </row>
    <row r="558" spans="1:25" ht="15.75" x14ac:dyDescent="0.25">
      <c r="A558" s="202">
        <v>556</v>
      </c>
      <c r="B558" s="222"/>
      <c r="C558" s="224"/>
      <c r="D558" s="222"/>
      <c r="E558" s="222"/>
      <c r="F558" s="222"/>
      <c r="G558" s="222"/>
      <c r="H558" s="222"/>
      <c r="I558" s="222"/>
      <c r="J558" s="222"/>
      <c r="K558" s="208">
        <f t="shared" si="8"/>
        <v>0</v>
      </c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  <c r="X558" s="222"/>
      <c r="Y558" s="222"/>
    </row>
    <row r="559" spans="1:25" ht="15.75" x14ac:dyDescent="0.25">
      <c r="A559" s="202">
        <v>557</v>
      </c>
      <c r="B559" s="222"/>
      <c r="C559" s="224"/>
      <c r="D559" s="222"/>
      <c r="E559" s="222"/>
      <c r="F559" s="222"/>
      <c r="G559" s="222"/>
      <c r="H559" s="222"/>
      <c r="I559" s="222"/>
      <c r="J559" s="222"/>
      <c r="K559" s="208">
        <f t="shared" si="8"/>
        <v>0</v>
      </c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22"/>
    </row>
    <row r="560" spans="1:25" ht="15.75" x14ac:dyDescent="0.25">
      <c r="A560" s="202">
        <v>558</v>
      </c>
      <c r="B560" s="222"/>
      <c r="C560" s="224"/>
      <c r="D560" s="222"/>
      <c r="E560" s="222"/>
      <c r="F560" s="222"/>
      <c r="G560" s="222"/>
      <c r="H560" s="222"/>
      <c r="I560" s="222"/>
      <c r="J560" s="222"/>
      <c r="K560" s="208">
        <f t="shared" si="8"/>
        <v>0</v>
      </c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22"/>
    </row>
    <row r="561" spans="1:25" ht="15.75" x14ac:dyDescent="0.25">
      <c r="A561" s="202">
        <v>559</v>
      </c>
      <c r="B561" s="222"/>
      <c r="C561" s="224"/>
      <c r="D561" s="222"/>
      <c r="E561" s="222"/>
      <c r="F561" s="222"/>
      <c r="G561" s="222"/>
      <c r="H561" s="222"/>
      <c r="I561" s="222"/>
      <c r="J561" s="222"/>
      <c r="K561" s="208">
        <f t="shared" si="8"/>
        <v>0</v>
      </c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22"/>
    </row>
    <row r="562" spans="1:25" ht="15.75" x14ac:dyDescent="0.25">
      <c r="A562" s="202">
        <v>560</v>
      </c>
      <c r="B562" s="222"/>
      <c r="C562" s="224"/>
      <c r="D562" s="222"/>
      <c r="E562" s="222"/>
      <c r="F562" s="222"/>
      <c r="G562" s="222"/>
      <c r="H562" s="222"/>
      <c r="I562" s="222"/>
      <c r="J562" s="222"/>
      <c r="K562" s="208">
        <f t="shared" si="8"/>
        <v>0</v>
      </c>
      <c r="L562" s="222"/>
      <c r="M562" s="222"/>
      <c r="N562" s="222"/>
      <c r="O562" s="222"/>
      <c r="P562" s="222"/>
      <c r="Q562" s="222"/>
      <c r="R562" s="222"/>
      <c r="S562" s="222"/>
      <c r="T562" s="222"/>
      <c r="U562" s="222"/>
      <c r="V562" s="222"/>
      <c r="W562" s="222"/>
      <c r="X562" s="222"/>
      <c r="Y562" s="222"/>
    </row>
    <row r="563" spans="1:25" ht="15.75" x14ac:dyDescent="0.25">
      <c r="A563" s="202">
        <v>561</v>
      </c>
      <c r="B563" s="222"/>
      <c r="C563" s="224"/>
      <c r="D563" s="222"/>
      <c r="E563" s="222"/>
      <c r="F563" s="222"/>
      <c r="G563" s="222"/>
      <c r="H563" s="222"/>
      <c r="I563" s="222"/>
      <c r="J563" s="222"/>
      <c r="K563" s="208">
        <f t="shared" si="8"/>
        <v>0</v>
      </c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22"/>
    </row>
    <row r="564" spans="1:25" ht="15.75" x14ac:dyDescent="0.25">
      <c r="A564" s="202">
        <v>562</v>
      </c>
      <c r="B564" s="222"/>
      <c r="C564" s="224"/>
      <c r="D564" s="222"/>
      <c r="E564" s="222"/>
      <c r="F564" s="222"/>
      <c r="G564" s="222"/>
      <c r="H564" s="222"/>
      <c r="I564" s="222"/>
      <c r="J564" s="222"/>
      <c r="K564" s="208">
        <f t="shared" si="8"/>
        <v>0</v>
      </c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22"/>
    </row>
    <row r="565" spans="1:25" ht="15.75" x14ac:dyDescent="0.25">
      <c r="A565" s="202">
        <v>563</v>
      </c>
      <c r="B565" s="222"/>
      <c r="C565" s="224"/>
      <c r="D565" s="222"/>
      <c r="E565" s="222"/>
      <c r="F565" s="222"/>
      <c r="G565" s="222"/>
      <c r="H565" s="222"/>
      <c r="I565" s="222"/>
      <c r="J565" s="222"/>
      <c r="K565" s="208">
        <f t="shared" si="8"/>
        <v>0</v>
      </c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22"/>
    </row>
    <row r="566" spans="1:25" ht="15.75" x14ac:dyDescent="0.25">
      <c r="A566" s="202">
        <v>564</v>
      </c>
      <c r="B566" s="222"/>
      <c r="C566" s="224"/>
      <c r="D566" s="222"/>
      <c r="E566" s="222"/>
      <c r="F566" s="222"/>
      <c r="G566" s="222"/>
      <c r="H566" s="222"/>
      <c r="I566" s="222"/>
      <c r="J566" s="222"/>
      <c r="K566" s="208">
        <f t="shared" si="8"/>
        <v>0</v>
      </c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</row>
    <row r="567" spans="1:25" ht="15.75" x14ac:dyDescent="0.25">
      <c r="A567" s="202">
        <v>565</v>
      </c>
      <c r="B567" s="222"/>
      <c r="C567" s="224"/>
      <c r="D567" s="222"/>
      <c r="E567" s="222"/>
      <c r="F567" s="222"/>
      <c r="G567" s="222"/>
      <c r="H567" s="222"/>
      <c r="I567" s="222"/>
      <c r="J567" s="222"/>
      <c r="K567" s="208">
        <f t="shared" si="8"/>
        <v>0</v>
      </c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</row>
    <row r="568" spans="1:25" ht="15.75" x14ac:dyDescent="0.25">
      <c r="A568" s="202">
        <v>566</v>
      </c>
      <c r="B568" s="222"/>
      <c r="C568" s="224"/>
      <c r="D568" s="222"/>
      <c r="E568" s="222"/>
      <c r="F568" s="222"/>
      <c r="G568" s="222"/>
      <c r="H568" s="222"/>
      <c r="I568" s="222"/>
      <c r="J568" s="222"/>
      <c r="K568" s="208">
        <f t="shared" si="8"/>
        <v>0</v>
      </c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</row>
    <row r="569" spans="1:25" ht="15.75" x14ac:dyDescent="0.25">
      <c r="A569" s="202">
        <v>567</v>
      </c>
      <c r="B569" s="222"/>
      <c r="C569" s="224"/>
      <c r="D569" s="222"/>
      <c r="E569" s="222"/>
      <c r="F569" s="222"/>
      <c r="G569" s="222"/>
      <c r="H569" s="222"/>
      <c r="I569" s="222"/>
      <c r="J569" s="222"/>
      <c r="K569" s="208">
        <f t="shared" si="8"/>
        <v>0</v>
      </c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</row>
    <row r="570" spans="1:25" ht="15.75" x14ac:dyDescent="0.25">
      <c r="A570" s="202">
        <v>568</v>
      </c>
      <c r="B570" s="222"/>
      <c r="C570" s="224"/>
      <c r="D570" s="222"/>
      <c r="E570" s="222"/>
      <c r="F570" s="222"/>
      <c r="G570" s="222"/>
      <c r="H570" s="222"/>
      <c r="I570" s="222"/>
      <c r="J570" s="222"/>
      <c r="K570" s="208">
        <f t="shared" si="8"/>
        <v>0</v>
      </c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</row>
    <row r="571" spans="1:25" ht="15.75" x14ac:dyDescent="0.25">
      <c r="A571" s="202">
        <v>569</v>
      </c>
      <c r="B571" s="222"/>
      <c r="C571" s="224"/>
      <c r="D571" s="222"/>
      <c r="E571" s="222"/>
      <c r="F571" s="222"/>
      <c r="G571" s="222"/>
      <c r="H571" s="222"/>
      <c r="I571" s="222"/>
      <c r="J571" s="222"/>
      <c r="K571" s="208">
        <f t="shared" si="8"/>
        <v>0</v>
      </c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22"/>
    </row>
    <row r="572" spans="1:25" ht="15.75" x14ac:dyDescent="0.25">
      <c r="A572" s="202">
        <v>570</v>
      </c>
      <c r="B572" s="222"/>
      <c r="C572" s="224"/>
      <c r="D572" s="222"/>
      <c r="E572" s="222"/>
      <c r="F572" s="222"/>
      <c r="G572" s="222"/>
      <c r="H572" s="222"/>
      <c r="I572" s="222"/>
      <c r="J572" s="222"/>
      <c r="K572" s="208">
        <f t="shared" si="8"/>
        <v>0</v>
      </c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22"/>
    </row>
    <row r="573" spans="1:25" ht="15.75" x14ac:dyDescent="0.25">
      <c r="A573" s="202">
        <v>571</v>
      </c>
      <c r="B573" s="222"/>
      <c r="C573" s="224"/>
      <c r="D573" s="222"/>
      <c r="E573" s="222"/>
      <c r="F573" s="222"/>
      <c r="G573" s="222"/>
      <c r="H573" s="222"/>
      <c r="I573" s="222"/>
      <c r="J573" s="222"/>
      <c r="K573" s="208">
        <f t="shared" si="8"/>
        <v>0</v>
      </c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22"/>
    </row>
    <row r="574" spans="1:25" ht="15.75" x14ac:dyDescent="0.25">
      <c r="A574" s="202">
        <v>572</v>
      </c>
      <c r="B574" s="222"/>
      <c r="C574" s="224"/>
      <c r="D574" s="222"/>
      <c r="E574" s="222"/>
      <c r="F574" s="222"/>
      <c r="G574" s="222"/>
      <c r="H574" s="222"/>
      <c r="I574" s="222"/>
      <c r="J574" s="222"/>
      <c r="K574" s="208">
        <f t="shared" si="8"/>
        <v>0</v>
      </c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22"/>
    </row>
    <row r="575" spans="1:25" ht="15.75" x14ac:dyDescent="0.25">
      <c r="A575" s="202">
        <v>573</v>
      </c>
      <c r="B575" s="222"/>
      <c r="C575" s="224"/>
      <c r="D575" s="222"/>
      <c r="E575" s="222"/>
      <c r="F575" s="222"/>
      <c r="G575" s="222"/>
      <c r="H575" s="222"/>
      <c r="I575" s="222"/>
      <c r="J575" s="222"/>
      <c r="K575" s="208">
        <f t="shared" si="8"/>
        <v>0</v>
      </c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22"/>
    </row>
    <row r="576" spans="1:25" ht="15.75" x14ac:dyDescent="0.25">
      <c r="A576" s="202">
        <v>574</v>
      </c>
      <c r="B576" s="222"/>
      <c r="C576" s="224"/>
      <c r="D576" s="222"/>
      <c r="E576" s="222"/>
      <c r="F576" s="222"/>
      <c r="G576" s="222"/>
      <c r="H576" s="222"/>
      <c r="I576" s="222"/>
      <c r="J576" s="222"/>
      <c r="K576" s="208">
        <f t="shared" si="8"/>
        <v>0</v>
      </c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22"/>
    </row>
    <row r="577" spans="1:25" ht="15.75" x14ac:dyDescent="0.25">
      <c r="A577" s="202">
        <v>575</v>
      </c>
      <c r="B577" s="222"/>
      <c r="C577" s="224"/>
      <c r="D577" s="222"/>
      <c r="E577" s="222"/>
      <c r="F577" s="222"/>
      <c r="G577" s="222"/>
      <c r="H577" s="222"/>
      <c r="I577" s="222"/>
      <c r="J577" s="222"/>
      <c r="K577" s="208">
        <f t="shared" si="8"/>
        <v>0</v>
      </c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22"/>
    </row>
    <row r="578" spans="1:25" ht="15.75" x14ac:dyDescent="0.25">
      <c r="A578" s="202">
        <v>576</v>
      </c>
      <c r="B578" s="222"/>
      <c r="C578" s="224"/>
      <c r="D578" s="222"/>
      <c r="E578" s="222"/>
      <c r="F578" s="222"/>
      <c r="G578" s="222"/>
      <c r="H578" s="222"/>
      <c r="I578" s="222"/>
      <c r="J578" s="222"/>
      <c r="K578" s="208">
        <f t="shared" si="8"/>
        <v>0</v>
      </c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22"/>
    </row>
    <row r="579" spans="1:25" ht="15.75" x14ac:dyDescent="0.25">
      <c r="A579" s="202">
        <v>577</v>
      </c>
      <c r="B579" s="222"/>
      <c r="C579" s="224"/>
      <c r="D579" s="222"/>
      <c r="E579" s="222"/>
      <c r="F579" s="222"/>
      <c r="G579" s="222"/>
      <c r="H579" s="222"/>
      <c r="I579" s="222"/>
      <c r="J579" s="222"/>
      <c r="K579" s="208">
        <f t="shared" si="8"/>
        <v>0</v>
      </c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22"/>
    </row>
    <row r="580" spans="1:25" ht="15.75" x14ac:dyDescent="0.25">
      <c r="A580" s="202">
        <v>578</v>
      </c>
      <c r="B580" s="222"/>
      <c r="C580" s="224"/>
      <c r="D580" s="222"/>
      <c r="E580" s="222"/>
      <c r="F580" s="222"/>
      <c r="G580" s="222"/>
      <c r="H580" s="222"/>
      <c r="I580" s="222"/>
      <c r="J580" s="222"/>
      <c r="K580" s="208">
        <f t="shared" ref="K580:K643" si="9">C580</f>
        <v>0</v>
      </c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22"/>
    </row>
    <row r="581" spans="1:25" ht="15.75" x14ac:dyDescent="0.25">
      <c r="A581" s="202">
        <v>579</v>
      </c>
      <c r="B581" s="222"/>
      <c r="C581" s="224"/>
      <c r="D581" s="222"/>
      <c r="E581" s="222"/>
      <c r="F581" s="222"/>
      <c r="G581" s="222"/>
      <c r="H581" s="222"/>
      <c r="I581" s="222"/>
      <c r="J581" s="222"/>
      <c r="K581" s="208">
        <f t="shared" si="9"/>
        <v>0</v>
      </c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22"/>
      <c r="Y581" s="222"/>
    </row>
    <row r="582" spans="1:25" ht="15.75" x14ac:dyDescent="0.25">
      <c r="A582" s="202">
        <v>580</v>
      </c>
      <c r="B582" s="222"/>
      <c r="C582" s="224"/>
      <c r="D582" s="222"/>
      <c r="E582" s="222"/>
      <c r="F582" s="222"/>
      <c r="G582" s="222"/>
      <c r="H582" s="222"/>
      <c r="I582" s="222"/>
      <c r="J582" s="222"/>
      <c r="K582" s="208">
        <f t="shared" si="9"/>
        <v>0</v>
      </c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22"/>
    </row>
    <row r="583" spans="1:25" ht="15.75" x14ac:dyDescent="0.25">
      <c r="A583" s="202">
        <v>581</v>
      </c>
      <c r="B583" s="222"/>
      <c r="C583" s="224"/>
      <c r="D583" s="222"/>
      <c r="E583" s="222"/>
      <c r="F583" s="222"/>
      <c r="G583" s="222"/>
      <c r="H583" s="222"/>
      <c r="I583" s="222"/>
      <c r="J583" s="222"/>
      <c r="K583" s="208">
        <f t="shared" si="9"/>
        <v>0</v>
      </c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22"/>
    </row>
    <row r="584" spans="1:25" ht="15.75" x14ac:dyDescent="0.25">
      <c r="A584" s="202">
        <v>582</v>
      </c>
      <c r="B584" s="222"/>
      <c r="C584" s="224"/>
      <c r="D584" s="222"/>
      <c r="E584" s="222"/>
      <c r="F584" s="222"/>
      <c r="G584" s="222"/>
      <c r="H584" s="222"/>
      <c r="I584" s="222"/>
      <c r="J584" s="222"/>
      <c r="K584" s="208">
        <f t="shared" si="9"/>
        <v>0</v>
      </c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22"/>
    </row>
    <row r="585" spans="1:25" ht="15.75" x14ac:dyDescent="0.25">
      <c r="A585" s="202">
        <v>583</v>
      </c>
      <c r="B585" s="222"/>
      <c r="C585" s="224"/>
      <c r="D585" s="222"/>
      <c r="E585" s="222"/>
      <c r="F585" s="222"/>
      <c r="G585" s="222"/>
      <c r="H585" s="222"/>
      <c r="I585" s="222"/>
      <c r="J585" s="222"/>
      <c r="K585" s="208">
        <f t="shared" si="9"/>
        <v>0</v>
      </c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22"/>
    </row>
    <row r="586" spans="1:25" ht="15.75" x14ac:dyDescent="0.25">
      <c r="A586" s="202">
        <v>584</v>
      </c>
      <c r="B586" s="222"/>
      <c r="C586" s="224"/>
      <c r="D586" s="222"/>
      <c r="E586" s="222"/>
      <c r="F586" s="222"/>
      <c r="G586" s="222"/>
      <c r="H586" s="222"/>
      <c r="I586" s="222"/>
      <c r="J586" s="222"/>
      <c r="K586" s="208">
        <f t="shared" si="9"/>
        <v>0</v>
      </c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22"/>
    </row>
    <row r="587" spans="1:25" ht="15.75" x14ac:dyDescent="0.25">
      <c r="A587" s="202">
        <v>585</v>
      </c>
      <c r="B587" s="222"/>
      <c r="C587" s="224"/>
      <c r="D587" s="222"/>
      <c r="E587" s="222"/>
      <c r="F587" s="222"/>
      <c r="G587" s="222"/>
      <c r="H587" s="222"/>
      <c r="I587" s="222"/>
      <c r="J587" s="222"/>
      <c r="K587" s="208">
        <f t="shared" si="9"/>
        <v>0</v>
      </c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22"/>
    </row>
    <row r="588" spans="1:25" ht="15.75" x14ac:dyDescent="0.25">
      <c r="A588" s="202">
        <v>586</v>
      </c>
      <c r="B588" s="222"/>
      <c r="C588" s="224"/>
      <c r="D588" s="222"/>
      <c r="E588" s="222"/>
      <c r="F588" s="222"/>
      <c r="G588" s="222"/>
      <c r="H588" s="222"/>
      <c r="I588" s="222"/>
      <c r="J588" s="222"/>
      <c r="K588" s="208">
        <f t="shared" si="9"/>
        <v>0</v>
      </c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22"/>
    </row>
    <row r="589" spans="1:25" ht="15.75" x14ac:dyDescent="0.25">
      <c r="A589" s="202">
        <v>587</v>
      </c>
      <c r="B589" s="222"/>
      <c r="C589" s="224"/>
      <c r="D589" s="222"/>
      <c r="E589" s="222"/>
      <c r="F589" s="222"/>
      <c r="G589" s="222"/>
      <c r="H589" s="222"/>
      <c r="I589" s="222"/>
      <c r="J589" s="222"/>
      <c r="K589" s="208">
        <f t="shared" si="9"/>
        <v>0</v>
      </c>
      <c r="L589" s="222"/>
      <c r="M589" s="222"/>
      <c r="N589" s="222"/>
      <c r="O589" s="222"/>
      <c r="P589" s="222"/>
      <c r="Q589" s="222"/>
      <c r="R589" s="222"/>
      <c r="S589" s="222"/>
      <c r="T589" s="222"/>
      <c r="U589" s="222"/>
      <c r="V589" s="222"/>
      <c r="W589" s="222"/>
      <c r="X589" s="222"/>
      <c r="Y589" s="222"/>
    </row>
    <row r="590" spans="1:25" ht="15.75" x14ac:dyDescent="0.25">
      <c r="A590" s="202">
        <v>588</v>
      </c>
      <c r="B590" s="222"/>
      <c r="C590" s="224"/>
      <c r="D590" s="222"/>
      <c r="E590" s="222"/>
      <c r="F590" s="222"/>
      <c r="G590" s="222"/>
      <c r="H590" s="222"/>
      <c r="I590" s="222"/>
      <c r="J590" s="222"/>
      <c r="K590" s="208">
        <f t="shared" si="9"/>
        <v>0</v>
      </c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22"/>
    </row>
    <row r="591" spans="1:25" ht="15.75" x14ac:dyDescent="0.25">
      <c r="A591" s="202">
        <v>589</v>
      </c>
      <c r="B591" s="222"/>
      <c r="C591" s="224"/>
      <c r="D591" s="222"/>
      <c r="E591" s="222"/>
      <c r="F591" s="222"/>
      <c r="G591" s="222"/>
      <c r="H591" s="222"/>
      <c r="I591" s="222"/>
      <c r="J591" s="222"/>
      <c r="K591" s="208">
        <f t="shared" si="9"/>
        <v>0</v>
      </c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22"/>
    </row>
    <row r="592" spans="1:25" ht="15.75" x14ac:dyDescent="0.25">
      <c r="A592" s="202">
        <v>590</v>
      </c>
      <c r="B592" s="222"/>
      <c r="C592" s="224"/>
      <c r="D592" s="222"/>
      <c r="E592" s="222"/>
      <c r="F592" s="222"/>
      <c r="G592" s="222"/>
      <c r="H592" s="222"/>
      <c r="I592" s="222"/>
      <c r="J592" s="222"/>
      <c r="K592" s="208">
        <f t="shared" si="9"/>
        <v>0</v>
      </c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22"/>
    </row>
    <row r="593" spans="1:25" ht="15.75" x14ac:dyDescent="0.25">
      <c r="A593" s="202">
        <v>591</v>
      </c>
      <c r="B593" s="222"/>
      <c r="C593" s="224"/>
      <c r="D593" s="222"/>
      <c r="E593" s="222"/>
      <c r="F593" s="222"/>
      <c r="G593" s="222"/>
      <c r="H593" s="222"/>
      <c r="I593" s="222"/>
      <c r="J593" s="222"/>
      <c r="K593" s="208">
        <f t="shared" si="9"/>
        <v>0</v>
      </c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22"/>
    </row>
    <row r="594" spans="1:25" ht="15.75" x14ac:dyDescent="0.25">
      <c r="A594" s="202">
        <v>592</v>
      </c>
      <c r="B594" s="222"/>
      <c r="C594" s="224"/>
      <c r="D594" s="222"/>
      <c r="E594" s="222"/>
      <c r="F594" s="222"/>
      <c r="G594" s="222"/>
      <c r="H594" s="222"/>
      <c r="I594" s="222"/>
      <c r="J594" s="222"/>
      <c r="K594" s="208">
        <f t="shared" si="9"/>
        <v>0</v>
      </c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22"/>
    </row>
    <row r="595" spans="1:25" ht="15.75" x14ac:dyDescent="0.25">
      <c r="A595" s="202">
        <v>593</v>
      </c>
      <c r="B595" s="222"/>
      <c r="C595" s="224"/>
      <c r="D595" s="222"/>
      <c r="E595" s="222"/>
      <c r="F595" s="222"/>
      <c r="G595" s="222"/>
      <c r="H595" s="222"/>
      <c r="I595" s="222"/>
      <c r="J595" s="222"/>
      <c r="K595" s="208">
        <f t="shared" si="9"/>
        <v>0</v>
      </c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22"/>
    </row>
    <row r="596" spans="1:25" ht="15.75" x14ac:dyDescent="0.25">
      <c r="A596" s="202">
        <v>594</v>
      </c>
      <c r="B596" s="222"/>
      <c r="C596" s="224"/>
      <c r="D596" s="222"/>
      <c r="E596" s="222"/>
      <c r="F596" s="222"/>
      <c r="G596" s="222"/>
      <c r="H596" s="222"/>
      <c r="I596" s="222"/>
      <c r="J596" s="222"/>
      <c r="K596" s="208">
        <f t="shared" si="9"/>
        <v>0</v>
      </c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22"/>
    </row>
    <row r="597" spans="1:25" ht="15.75" x14ac:dyDescent="0.25">
      <c r="A597" s="202">
        <v>595</v>
      </c>
      <c r="B597" s="222"/>
      <c r="C597" s="224"/>
      <c r="D597" s="222"/>
      <c r="E597" s="222"/>
      <c r="F597" s="222"/>
      <c r="G597" s="222"/>
      <c r="H597" s="222"/>
      <c r="I597" s="222"/>
      <c r="J597" s="222"/>
      <c r="K597" s="208">
        <f t="shared" si="9"/>
        <v>0</v>
      </c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  <c r="X597" s="222"/>
      <c r="Y597" s="222"/>
    </row>
    <row r="598" spans="1:25" ht="15.75" x14ac:dyDescent="0.25">
      <c r="A598" s="202">
        <v>596</v>
      </c>
      <c r="B598" s="222"/>
      <c r="C598" s="224"/>
      <c r="D598" s="222"/>
      <c r="E598" s="222"/>
      <c r="F598" s="222"/>
      <c r="G598" s="222"/>
      <c r="H598" s="222"/>
      <c r="I598" s="222"/>
      <c r="J598" s="222"/>
      <c r="K598" s="208">
        <f t="shared" si="9"/>
        <v>0</v>
      </c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22"/>
    </row>
    <row r="599" spans="1:25" ht="15.75" x14ac:dyDescent="0.25">
      <c r="A599" s="202">
        <v>597</v>
      </c>
      <c r="B599" s="222"/>
      <c r="C599" s="224"/>
      <c r="D599" s="222"/>
      <c r="E599" s="222"/>
      <c r="F599" s="222"/>
      <c r="G599" s="222"/>
      <c r="H599" s="222"/>
      <c r="I599" s="222"/>
      <c r="J599" s="222"/>
      <c r="K599" s="208">
        <f t="shared" si="9"/>
        <v>0</v>
      </c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22"/>
    </row>
    <row r="600" spans="1:25" ht="15.75" x14ac:dyDescent="0.25">
      <c r="A600" s="202">
        <v>598</v>
      </c>
      <c r="B600" s="222"/>
      <c r="C600" s="224"/>
      <c r="D600" s="222"/>
      <c r="E600" s="222"/>
      <c r="F600" s="222"/>
      <c r="G600" s="222"/>
      <c r="H600" s="222"/>
      <c r="I600" s="222"/>
      <c r="J600" s="222"/>
      <c r="K600" s="208">
        <f t="shared" si="9"/>
        <v>0</v>
      </c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22"/>
    </row>
    <row r="601" spans="1:25" ht="15.75" x14ac:dyDescent="0.25">
      <c r="A601" s="202">
        <v>599</v>
      </c>
      <c r="B601" s="222"/>
      <c r="C601" s="224"/>
      <c r="D601" s="222"/>
      <c r="E601" s="222"/>
      <c r="F601" s="222"/>
      <c r="G601" s="222"/>
      <c r="H601" s="222"/>
      <c r="I601" s="222"/>
      <c r="J601" s="222"/>
      <c r="K601" s="208">
        <f t="shared" si="9"/>
        <v>0</v>
      </c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22"/>
    </row>
    <row r="602" spans="1:25" ht="15.75" x14ac:dyDescent="0.25">
      <c r="A602" s="202">
        <v>600</v>
      </c>
      <c r="B602" s="222"/>
      <c r="C602" s="224"/>
      <c r="D602" s="222"/>
      <c r="E602" s="222"/>
      <c r="F602" s="222"/>
      <c r="G602" s="222"/>
      <c r="H602" s="222"/>
      <c r="I602" s="222"/>
      <c r="J602" s="222"/>
      <c r="K602" s="208">
        <f t="shared" si="9"/>
        <v>0</v>
      </c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</row>
    <row r="603" spans="1:25" ht="15.75" x14ac:dyDescent="0.25">
      <c r="A603" s="202">
        <v>601</v>
      </c>
      <c r="B603" s="222"/>
      <c r="C603" s="224"/>
      <c r="D603" s="222"/>
      <c r="E603" s="222"/>
      <c r="F603" s="222"/>
      <c r="G603" s="222"/>
      <c r="H603" s="222"/>
      <c r="I603" s="222"/>
      <c r="J603" s="222"/>
      <c r="K603" s="208">
        <f t="shared" si="9"/>
        <v>0</v>
      </c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22"/>
    </row>
    <row r="604" spans="1:25" ht="15.75" x14ac:dyDescent="0.25">
      <c r="A604" s="202">
        <v>602</v>
      </c>
      <c r="B604" s="222"/>
      <c r="C604" s="224"/>
      <c r="D604" s="222"/>
      <c r="E604" s="222"/>
      <c r="F604" s="222"/>
      <c r="G604" s="222"/>
      <c r="H604" s="222"/>
      <c r="I604" s="222"/>
      <c r="J604" s="222"/>
      <c r="K604" s="208">
        <f t="shared" si="9"/>
        <v>0</v>
      </c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22"/>
    </row>
    <row r="605" spans="1:25" ht="15.75" x14ac:dyDescent="0.25">
      <c r="A605" s="202">
        <v>603</v>
      </c>
      <c r="B605" s="222"/>
      <c r="C605" s="224"/>
      <c r="D605" s="222"/>
      <c r="E605" s="222"/>
      <c r="F605" s="222"/>
      <c r="G605" s="222"/>
      <c r="H605" s="222"/>
      <c r="I605" s="222"/>
      <c r="J605" s="222"/>
      <c r="K605" s="208">
        <f t="shared" si="9"/>
        <v>0</v>
      </c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22"/>
    </row>
    <row r="606" spans="1:25" ht="15.75" x14ac:dyDescent="0.25">
      <c r="A606" s="202">
        <v>604</v>
      </c>
      <c r="B606" s="222"/>
      <c r="C606" s="224"/>
      <c r="D606" s="222"/>
      <c r="E606" s="222"/>
      <c r="F606" s="222"/>
      <c r="G606" s="222"/>
      <c r="H606" s="222"/>
      <c r="I606" s="222"/>
      <c r="J606" s="222"/>
      <c r="K606" s="208">
        <f t="shared" si="9"/>
        <v>0</v>
      </c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22"/>
    </row>
    <row r="607" spans="1:25" ht="15.75" x14ac:dyDescent="0.25">
      <c r="A607" s="202">
        <v>605</v>
      </c>
      <c r="B607" s="222"/>
      <c r="C607" s="224"/>
      <c r="D607" s="222"/>
      <c r="E607" s="222"/>
      <c r="F607" s="222"/>
      <c r="G607" s="222"/>
      <c r="H607" s="222"/>
      <c r="I607" s="222"/>
      <c r="J607" s="222"/>
      <c r="K607" s="208">
        <f t="shared" si="9"/>
        <v>0</v>
      </c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22"/>
    </row>
    <row r="608" spans="1:25" ht="15.75" x14ac:dyDescent="0.25">
      <c r="A608" s="202">
        <v>606</v>
      </c>
      <c r="B608" s="222"/>
      <c r="C608" s="224"/>
      <c r="D608" s="222"/>
      <c r="E608" s="222"/>
      <c r="F608" s="222"/>
      <c r="G608" s="222"/>
      <c r="H608" s="222"/>
      <c r="I608" s="222"/>
      <c r="J608" s="222"/>
      <c r="K608" s="208">
        <f t="shared" si="9"/>
        <v>0</v>
      </c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22"/>
    </row>
    <row r="609" spans="1:25" ht="15.75" x14ac:dyDescent="0.25">
      <c r="A609" s="202">
        <v>607</v>
      </c>
      <c r="B609" s="222"/>
      <c r="C609" s="224"/>
      <c r="D609" s="222"/>
      <c r="E609" s="222"/>
      <c r="F609" s="222"/>
      <c r="G609" s="222"/>
      <c r="H609" s="222"/>
      <c r="I609" s="222"/>
      <c r="J609" s="222"/>
      <c r="K609" s="208">
        <f t="shared" si="9"/>
        <v>0</v>
      </c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22"/>
    </row>
    <row r="610" spans="1:25" ht="15.75" x14ac:dyDescent="0.25">
      <c r="A610" s="202">
        <v>608</v>
      </c>
      <c r="B610" s="222"/>
      <c r="C610" s="224"/>
      <c r="D610" s="222"/>
      <c r="E610" s="222"/>
      <c r="F610" s="222"/>
      <c r="G610" s="222"/>
      <c r="H610" s="222"/>
      <c r="I610" s="222"/>
      <c r="J610" s="222"/>
      <c r="K610" s="208">
        <f t="shared" si="9"/>
        <v>0</v>
      </c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22"/>
    </row>
    <row r="611" spans="1:25" ht="15.75" x14ac:dyDescent="0.25">
      <c r="A611" s="202">
        <v>609</v>
      </c>
      <c r="B611" s="222"/>
      <c r="C611" s="224"/>
      <c r="D611" s="222"/>
      <c r="E611" s="222"/>
      <c r="F611" s="222"/>
      <c r="G611" s="222"/>
      <c r="H611" s="222"/>
      <c r="I611" s="222"/>
      <c r="J611" s="222"/>
      <c r="K611" s="208">
        <f t="shared" si="9"/>
        <v>0</v>
      </c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22"/>
    </row>
    <row r="612" spans="1:25" ht="15.75" x14ac:dyDescent="0.25">
      <c r="A612" s="202">
        <v>610</v>
      </c>
      <c r="B612" s="222"/>
      <c r="C612" s="224"/>
      <c r="D612" s="222"/>
      <c r="E612" s="222"/>
      <c r="F612" s="222"/>
      <c r="G612" s="222"/>
      <c r="H612" s="222"/>
      <c r="I612" s="222"/>
      <c r="J612" s="222"/>
      <c r="K612" s="208">
        <f t="shared" si="9"/>
        <v>0</v>
      </c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22"/>
    </row>
    <row r="613" spans="1:25" ht="15.75" x14ac:dyDescent="0.25">
      <c r="A613" s="202">
        <v>611</v>
      </c>
      <c r="B613" s="222"/>
      <c r="C613" s="224"/>
      <c r="D613" s="222"/>
      <c r="E613" s="222"/>
      <c r="F613" s="222"/>
      <c r="G613" s="222"/>
      <c r="H613" s="222"/>
      <c r="I613" s="222"/>
      <c r="J613" s="222"/>
      <c r="K613" s="208">
        <f t="shared" si="9"/>
        <v>0</v>
      </c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22"/>
    </row>
    <row r="614" spans="1:25" ht="15.75" x14ac:dyDescent="0.25">
      <c r="A614" s="202">
        <v>612</v>
      </c>
      <c r="B614" s="222"/>
      <c r="C614" s="224"/>
      <c r="D614" s="222"/>
      <c r="E614" s="222"/>
      <c r="F614" s="222"/>
      <c r="G614" s="222"/>
      <c r="H614" s="222"/>
      <c r="I614" s="222"/>
      <c r="J614" s="222"/>
      <c r="K614" s="208">
        <f t="shared" si="9"/>
        <v>0</v>
      </c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22"/>
    </row>
    <row r="615" spans="1:25" ht="15.75" x14ac:dyDescent="0.25">
      <c r="A615" s="202">
        <v>613</v>
      </c>
      <c r="B615" s="222"/>
      <c r="C615" s="224"/>
      <c r="D615" s="222"/>
      <c r="E615" s="222"/>
      <c r="F615" s="222"/>
      <c r="G615" s="222"/>
      <c r="H615" s="222"/>
      <c r="I615" s="222"/>
      <c r="J615" s="222"/>
      <c r="K615" s="208">
        <f t="shared" si="9"/>
        <v>0</v>
      </c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22"/>
    </row>
    <row r="616" spans="1:25" ht="15.75" x14ac:dyDescent="0.25">
      <c r="A616" s="202">
        <v>614</v>
      </c>
      <c r="B616" s="222"/>
      <c r="C616" s="224"/>
      <c r="D616" s="222"/>
      <c r="E616" s="222"/>
      <c r="F616" s="222"/>
      <c r="G616" s="222"/>
      <c r="H616" s="222"/>
      <c r="I616" s="222"/>
      <c r="J616" s="222"/>
      <c r="K616" s="208">
        <f t="shared" si="9"/>
        <v>0</v>
      </c>
      <c r="L616" s="222"/>
      <c r="M616" s="222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22"/>
    </row>
    <row r="617" spans="1:25" ht="15.75" x14ac:dyDescent="0.25">
      <c r="A617" s="202">
        <v>615</v>
      </c>
      <c r="B617" s="222"/>
      <c r="C617" s="224"/>
      <c r="D617" s="222"/>
      <c r="E617" s="222"/>
      <c r="F617" s="222"/>
      <c r="G617" s="222"/>
      <c r="H617" s="222"/>
      <c r="I617" s="222"/>
      <c r="J617" s="222"/>
      <c r="K617" s="208">
        <f t="shared" si="9"/>
        <v>0</v>
      </c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22"/>
    </row>
    <row r="618" spans="1:25" ht="15.75" x14ac:dyDescent="0.25">
      <c r="A618" s="202">
        <v>616</v>
      </c>
      <c r="B618" s="222"/>
      <c r="C618" s="224"/>
      <c r="D618" s="222"/>
      <c r="E618" s="222"/>
      <c r="F618" s="222"/>
      <c r="G618" s="222"/>
      <c r="H618" s="222"/>
      <c r="I618" s="222"/>
      <c r="J618" s="222"/>
      <c r="K618" s="208">
        <f t="shared" si="9"/>
        <v>0</v>
      </c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22"/>
    </row>
    <row r="619" spans="1:25" ht="15.75" x14ac:dyDescent="0.25">
      <c r="A619" s="202">
        <v>617</v>
      </c>
      <c r="B619" s="222"/>
      <c r="C619" s="224"/>
      <c r="D619" s="222"/>
      <c r="E619" s="222"/>
      <c r="F619" s="222"/>
      <c r="G619" s="222"/>
      <c r="H619" s="222"/>
      <c r="I619" s="222"/>
      <c r="J619" s="222"/>
      <c r="K619" s="208">
        <f t="shared" si="9"/>
        <v>0</v>
      </c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22"/>
    </row>
    <row r="620" spans="1:25" ht="15.75" x14ac:dyDescent="0.25">
      <c r="A620" s="202">
        <v>618</v>
      </c>
      <c r="B620" s="222"/>
      <c r="C620" s="224"/>
      <c r="D620" s="222"/>
      <c r="E620" s="222"/>
      <c r="F620" s="222"/>
      <c r="G620" s="222"/>
      <c r="H620" s="222"/>
      <c r="I620" s="222"/>
      <c r="J620" s="222"/>
      <c r="K620" s="208">
        <f t="shared" si="9"/>
        <v>0</v>
      </c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22"/>
    </row>
    <row r="621" spans="1:25" ht="15.75" x14ac:dyDescent="0.25">
      <c r="A621" s="202">
        <v>619</v>
      </c>
      <c r="B621" s="222"/>
      <c r="C621" s="224"/>
      <c r="D621" s="222"/>
      <c r="E621" s="222"/>
      <c r="F621" s="222"/>
      <c r="G621" s="222"/>
      <c r="H621" s="222"/>
      <c r="I621" s="222"/>
      <c r="J621" s="222"/>
      <c r="K621" s="208">
        <f t="shared" si="9"/>
        <v>0</v>
      </c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22"/>
    </row>
    <row r="622" spans="1:25" ht="15.75" x14ac:dyDescent="0.25">
      <c r="A622" s="202">
        <v>620</v>
      </c>
      <c r="B622" s="222"/>
      <c r="C622" s="224"/>
      <c r="D622" s="222"/>
      <c r="E622" s="222"/>
      <c r="F622" s="222"/>
      <c r="G622" s="222"/>
      <c r="H622" s="222"/>
      <c r="I622" s="222"/>
      <c r="J622" s="222"/>
      <c r="K622" s="208">
        <f t="shared" si="9"/>
        <v>0</v>
      </c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</row>
    <row r="623" spans="1:25" ht="15.75" x14ac:dyDescent="0.25">
      <c r="A623" s="202">
        <v>621</v>
      </c>
      <c r="B623" s="222"/>
      <c r="C623" s="224"/>
      <c r="D623" s="222"/>
      <c r="E623" s="222"/>
      <c r="F623" s="222"/>
      <c r="G623" s="222"/>
      <c r="H623" s="222"/>
      <c r="I623" s="222"/>
      <c r="J623" s="222"/>
      <c r="K623" s="208">
        <f t="shared" si="9"/>
        <v>0</v>
      </c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</row>
    <row r="624" spans="1:25" ht="15.75" x14ac:dyDescent="0.25">
      <c r="A624" s="202">
        <v>622</v>
      </c>
      <c r="B624" s="222"/>
      <c r="C624" s="224"/>
      <c r="D624" s="222"/>
      <c r="E624" s="222"/>
      <c r="F624" s="222"/>
      <c r="G624" s="222"/>
      <c r="H624" s="222"/>
      <c r="I624" s="222"/>
      <c r="J624" s="222"/>
      <c r="K624" s="208">
        <f t="shared" si="9"/>
        <v>0</v>
      </c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</row>
    <row r="625" spans="1:25" ht="15.75" x14ac:dyDescent="0.25">
      <c r="A625" s="202">
        <v>623</v>
      </c>
      <c r="B625" s="222"/>
      <c r="C625" s="224"/>
      <c r="D625" s="222"/>
      <c r="E625" s="222"/>
      <c r="F625" s="222"/>
      <c r="G625" s="222"/>
      <c r="H625" s="222"/>
      <c r="I625" s="222"/>
      <c r="J625" s="222"/>
      <c r="K625" s="208">
        <f t="shared" si="9"/>
        <v>0</v>
      </c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</row>
    <row r="626" spans="1:25" ht="15.75" x14ac:dyDescent="0.25">
      <c r="A626" s="202">
        <v>624</v>
      </c>
      <c r="B626" s="222"/>
      <c r="C626" s="224"/>
      <c r="D626" s="222"/>
      <c r="E626" s="222"/>
      <c r="F626" s="222"/>
      <c r="G626" s="222"/>
      <c r="H626" s="222"/>
      <c r="I626" s="222"/>
      <c r="J626" s="222"/>
      <c r="K626" s="208">
        <f t="shared" si="9"/>
        <v>0</v>
      </c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</row>
    <row r="627" spans="1:25" ht="15.75" x14ac:dyDescent="0.25">
      <c r="A627" s="202">
        <v>625</v>
      </c>
      <c r="B627" s="222"/>
      <c r="C627" s="224"/>
      <c r="D627" s="222"/>
      <c r="E627" s="222"/>
      <c r="F627" s="222"/>
      <c r="G627" s="222"/>
      <c r="H627" s="222"/>
      <c r="I627" s="222"/>
      <c r="J627" s="222"/>
      <c r="K627" s="208">
        <f t="shared" si="9"/>
        <v>0</v>
      </c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</row>
    <row r="628" spans="1:25" ht="15.75" x14ac:dyDescent="0.25">
      <c r="A628" s="202">
        <v>626</v>
      </c>
      <c r="B628" s="222"/>
      <c r="C628" s="224"/>
      <c r="D628" s="222"/>
      <c r="E628" s="222"/>
      <c r="F628" s="222"/>
      <c r="G628" s="222"/>
      <c r="H628" s="222"/>
      <c r="I628" s="222"/>
      <c r="J628" s="222"/>
      <c r="K628" s="208">
        <f t="shared" si="9"/>
        <v>0</v>
      </c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</row>
    <row r="629" spans="1:25" ht="15.75" x14ac:dyDescent="0.25">
      <c r="A629" s="202">
        <v>627</v>
      </c>
      <c r="B629" s="222"/>
      <c r="C629" s="224"/>
      <c r="D629" s="222"/>
      <c r="E629" s="222"/>
      <c r="F629" s="222"/>
      <c r="G629" s="222"/>
      <c r="H629" s="222"/>
      <c r="I629" s="222"/>
      <c r="J629" s="222"/>
      <c r="K629" s="208">
        <f t="shared" si="9"/>
        <v>0</v>
      </c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</row>
    <row r="630" spans="1:25" ht="15.75" x14ac:dyDescent="0.25">
      <c r="A630" s="202">
        <v>628</v>
      </c>
      <c r="B630" s="222"/>
      <c r="C630" s="224"/>
      <c r="D630" s="222"/>
      <c r="E630" s="222"/>
      <c r="F630" s="222"/>
      <c r="G630" s="222"/>
      <c r="H630" s="222"/>
      <c r="I630" s="222"/>
      <c r="J630" s="222"/>
      <c r="K630" s="208">
        <f t="shared" si="9"/>
        <v>0</v>
      </c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</row>
    <row r="631" spans="1:25" ht="15.75" x14ac:dyDescent="0.25">
      <c r="A631" s="202">
        <v>629</v>
      </c>
      <c r="B631" s="222"/>
      <c r="C631" s="224"/>
      <c r="D631" s="222"/>
      <c r="E631" s="222"/>
      <c r="F631" s="222"/>
      <c r="G631" s="222"/>
      <c r="H631" s="222"/>
      <c r="I631" s="222"/>
      <c r="J631" s="222"/>
      <c r="K631" s="208">
        <f t="shared" si="9"/>
        <v>0</v>
      </c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</row>
    <row r="632" spans="1:25" ht="15.75" x14ac:dyDescent="0.25">
      <c r="A632" s="202">
        <v>630</v>
      </c>
      <c r="B632" s="222"/>
      <c r="C632" s="224"/>
      <c r="D632" s="222"/>
      <c r="E632" s="222"/>
      <c r="F632" s="222"/>
      <c r="G632" s="222"/>
      <c r="H632" s="222"/>
      <c r="I632" s="222"/>
      <c r="J632" s="222"/>
      <c r="K632" s="208">
        <f t="shared" si="9"/>
        <v>0</v>
      </c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</row>
    <row r="633" spans="1:25" ht="15.75" x14ac:dyDescent="0.25">
      <c r="A633" s="202">
        <v>631</v>
      </c>
      <c r="B633" s="222"/>
      <c r="C633" s="224"/>
      <c r="D633" s="222"/>
      <c r="E633" s="222"/>
      <c r="F633" s="222"/>
      <c r="G633" s="222"/>
      <c r="H633" s="222"/>
      <c r="I633" s="222"/>
      <c r="J633" s="222"/>
      <c r="K633" s="208">
        <f t="shared" si="9"/>
        <v>0</v>
      </c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22"/>
    </row>
    <row r="634" spans="1:25" ht="15.75" x14ac:dyDescent="0.25">
      <c r="A634" s="202">
        <v>632</v>
      </c>
      <c r="B634" s="222"/>
      <c r="C634" s="224"/>
      <c r="D634" s="222"/>
      <c r="E634" s="222"/>
      <c r="F634" s="222"/>
      <c r="G634" s="222"/>
      <c r="H634" s="222"/>
      <c r="I634" s="222"/>
      <c r="J634" s="222"/>
      <c r="K634" s="208">
        <f t="shared" si="9"/>
        <v>0</v>
      </c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22"/>
    </row>
    <row r="635" spans="1:25" ht="15.75" x14ac:dyDescent="0.25">
      <c r="A635" s="202">
        <v>633</v>
      </c>
      <c r="B635" s="222"/>
      <c r="C635" s="224"/>
      <c r="D635" s="222"/>
      <c r="E635" s="222"/>
      <c r="F635" s="222"/>
      <c r="G635" s="222"/>
      <c r="H635" s="222"/>
      <c r="I635" s="222"/>
      <c r="J635" s="222"/>
      <c r="K635" s="208">
        <f t="shared" si="9"/>
        <v>0</v>
      </c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22"/>
    </row>
    <row r="636" spans="1:25" ht="15.75" x14ac:dyDescent="0.25">
      <c r="A636" s="202">
        <v>634</v>
      </c>
      <c r="B636" s="222"/>
      <c r="C636" s="224"/>
      <c r="D636" s="222"/>
      <c r="E636" s="222"/>
      <c r="F636" s="222"/>
      <c r="G636" s="222"/>
      <c r="H636" s="222"/>
      <c r="I636" s="222"/>
      <c r="J636" s="222"/>
      <c r="K636" s="208">
        <f t="shared" si="9"/>
        <v>0</v>
      </c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</row>
    <row r="637" spans="1:25" ht="15.75" x14ac:dyDescent="0.25">
      <c r="A637" s="202">
        <v>635</v>
      </c>
      <c r="B637" s="222"/>
      <c r="C637" s="224"/>
      <c r="D637" s="222"/>
      <c r="E637" s="222"/>
      <c r="F637" s="222"/>
      <c r="G637" s="222"/>
      <c r="H637" s="222"/>
      <c r="I637" s="222"/>
      <c r="J637" s="222"/>
      <c r="K637" s="208">
        <f t="shared" si="9"/>
        <v>0</v>
      </c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</row>
    <row r="638" spans="1:25" ht="15.75" x14ac:dyDescent="0.25">
      <c r="A638" s="202">
        <v>636</v>
      </c>
      <c r="B638" s="222"/>
      <c r="C638" s="224"/>
      <c r="D638" s="222"/>
      <c r="E638" s="222"/>
      <c r="F638" s="222"/>
      <c r="G638" s="222"/>
      <c r="H638" s="222"/>
      <c r="I638" s="222"/>
      <c r="J638" s="222"/>
      <c r="K638" s="208">
        <f t="shared" si="9"/>
        <v>0</v>
      </c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</row>
    <row r="639" spans="1:25" ht="15.75" x14ac:dyDescent="0.25">
      <c r="A639" s="202">
        <v>637</v>
      </c>
      <c r="B639" s="222"/>
      <c r="C639" s="224"/>
      <c r="D639" s="222"/>
      <c r="E639" s="222"/>
      <c r="F639" s="222"/>
      <c r="G639" s="222"/>
      <c r="H639" s="222"/>
      <c r="I639" s="222"/>
      <c r="J639" s="222"/>
      <c r="K639" s="208">
        <f t="shared" si="9"/>
        <v>0</v>
      </c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</row>
    <row r="640" spans="1:25" ht="15.75" x14ac:dyDescent="0.25">
      <c r="A640" s="202">
        <v>638</v>
      </c>
      <c r="B640" s="222"/>
      <c r="C640" s="224"/>
      <c r="D640" s="222"/>
      <c r="E640" s="222"/>
      <c r="F640" s="222"/>
      <c r="G640" s="222"/>
      <c r="H640" s="222"/>
      <c r="I640" s="222"/>
      <c r="J640" s="222"/>
      <c r="K640" s="208">
        <f t="shared" si="9"/>
        <v>0</v>
      </c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</row>
    <row r="641" spans="1:25" ht="15.75" x14ac:dyDescent="0.25">
      <c r="A641" s="202">
        <v>639</v>
      </c>
      <c r="B641" s="222"/>
      <c r="C641" s="224"/>
      <c r="D641" s="222"/>
      <c r="E641" s="222"/>
      <c r="F641" s="222"/>
      <c r="G641" s="222"/>
      <c r="H641" s="222"/>
      <c r="I641" s="222"/>
      <c r="J641" s="222"/>
      <c r="K641" s="208">
        <f t="shared" si="9"/>
        <v>0</v>
      </c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22"/>
    </row>
    <row r="642" spans="1:25" ht="15.75" x14ac:dyDescent="0.25">
      <c r="A642" s="202">
        <v>640</v>
      </c>
      <c r="B642" s="222"/>
      <c r="C642" s="224"/>
      <c r="D642" s="222"/>
      <c r="E642" s="222"/>
      <c r="F642" s="222"/>
      <c r="G642" s="222"/>
      <c r="H642" s="222"/>
      <c r="I642" s="222"/>
      <c r="J642" s="222"/>
      <c r="K642" s="208">
        <f t="shared" si="9"/>
        <v>0</v>
      </c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22"/>
    </row>
    <row r="643" spans="1:25" ht="15.75" x14ac:dyDescent="0.25">
      <c r="A643" s="202">
        <v>641</v>
      </c>
      <c r="B643" s="222"/>
      <c r="C643" s="224"/>
      <c r="D643" s="222"/>
      <c r="E643" s="222"/>
      <c r="F643" s="222"/>
      <c r="G643" s="222"/>
      <c r="H643" s="222"/>
      <c r="I643" s="222"/>
      <c r="J643" s="222"/>
      <c r="K643" s="208">
        <f t="shared" si="9"/>
        <v>0</v>
      </c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22"/>
    </row>
    <row r="644" spans="1:25" ht="15.75" x14ac:dyDescent="0.25">
      <c r="A644" s="202">
        <v>642</v>
      </c>
      <c r="B644" s="222"/>
      <c r="C644" s="224"/>
      <c r="D644" s="222"/>
      <c r="E644" s="222"/>
      <c r="F644" s="222"/>
      <c r="G644" s="222"/>
      <c r="H644" s="222"/>
      <c r="I644" s="222"/>
      <c r="J644" s="222"/>
      <c r="K644" s="208">
        <f t="shared" ref="K644:K707" si="10">C644</f>
        <v>0</v>
      </c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22"/>
    </row>
    <row r="645" spans="1:25" ht="15.75" x14ac:dyDescent="0.25">
      <c r="A645" s="202">
        <v>643</v>
      </c>
      <c r="B645" s="222"/>
      <c r="C645" s="224"/>
      <c r="D645" s="222"/>
      <c r="E645" s="222"/>
      <c r="F645" s="222"/>
      <c r="G645" s="222"/>
      <c r="H645" s="222"/>
      <c r="I645" s="222"/>
      <c r="J645" s="222"/>
      <c r="K645" s="208">
        <f t="shared" si="10"/>
        <v>0</v>
      </c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22"/>
    </row>
    <row r="646" spans="1:25" ht="15.75" x14ac:dyDescent="0.25">
      <c r="A646" s="202">
        <v>644</v>
      </c>
      <c r="B646" s="222"/>
      <c r="C646" s="224"/>
      <c r="D646" s="222"/>
      <c r="E646" s="222"/>
      <c r="F646" s="222"/>
      <c r="G646" s="222"/>
      <c r="H646" s="222"/>
      <c r="I646" s="222"/>
      <c r="J646" s="222"/>
      <c r="K646" s="208">
        <f t="shared" si="10"/>
        <v>0</v>
      </c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22"/>
    </row>
    <row r="647" spans="1:25" ht="15.75" x14ac:dyDescent="0.25">
      <c r="A647" s="202">
        <v>645</v>
      </c>
      <c r="B647" s="222"/>
      <c r="C647" s="224"/>
      <c r="D647" s="222"/>
      <c r="E647" s="222"/>
      <c r="F647" s="222"/>
      <c r="G647" s="222"/>
      <c r="H647" s="222"/>
      <c r="I647" s="222"/>
      <c r="J647" s="222"/>
      <c r="K647" s="208">
        <f t="shared" si="10"/>
        <v>0</v>
      </c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22"/>
    </row>
    <row r="648" spans="1:25" ht="15.75" x14ac:dyDescent="0.25">
      <c r="A648" s="202">
        <v>646</v>
      </c>
      <c r="B648" s="222"/>
      <c r="C648" s="224"/>
      <c r="D648" s="222"/>
      <c r="E648" s="222"/>
      <c r="F648" s="222"/>
      <c r="G648" s="222"/>
      <c r="H648" s="222"/>
      <c r="I648" s="222"/>
      <c r="J648" s="222"/>
      <c r="K648" s="208">
        <f t="shared" si="10"/>
        <v>0</v>
      </c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22"/>
    </row>
    <row r="649" spans="1:25" ht="15.75" x14ac:dyDescent="0.25">
      <c r="A649" s="202">
        <v>647</v>
      </c>
      <c r="B649" s="222"/>
      <c r="C649" s="224"/>
      <c r="D649" s="222"/>
      <c r="E649" s="222"/>
      <c r="F649" s="222"/>
      <c r="G649" s="222"/>
      <c r="H649" s="222"/>
      <c r="I649" s="222"/>
      <c r="J649" s="222"/>
      <c r="K649" s="208">
        <f t="shared" si="10"/>
        <v>0</v>
      </c>
      <c r="L649" s="222"/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  <c r="X649" s="222"/>
      <c r="Y649" s="222"/>
    </row>
    <row r="650" spans="1:25" ht="15.75" x14ac:dyDescent="0.25">
      <c r="A650" s="202">
        <v>648</v>
      </c>
      <c r="B650" s="222"/>
      <c r="C650" s="224"/>
      <c r="D650" s="222"/>
      <c r="E650" s="222"/>
      <c r="F650" s="222"/>
      <c r="G650" s="222"/>
      <c r="H650" s="222"/>
      <c r="I650" s="222"/>
      <c r="J650" s="222"/>
      <c r="K650" s="208">
        <f t="shared" si="10"/>
        <v>0</v>
      </c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</row>
    <row r="651" spans="1:25" ht="15.75" x14ac:dyDescent="0.25">
      <c r="A651" s="202">
        <v>649</v>
      </c>
      <c r="B651" s="222"/>
      <c r="C651" s="224"/>
      <c r="D651" s="222"/>
      <c r="E651" s="222"/>
      <c r="F651" s="222"/>
      <c r="G651" s="222"/>
      <c r="H651" s="222"/>
      <c r="I651" s="222"/>
      <c r="J651" s="222"/>
      <c r="K651" s="208">
        <f t="shared" si="10"/>
        <v>0</v>
      </c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</row>
    <row r="652" spans="1:25" ht="15.75" x14ac:dyDescent="0.25">
      <c r="A652" s="202">
        <v>650</v>
      </c>
      <c r="B652" s="222"/>
      <c r="C652" s="224"/>
      <c r="D652" s="222"/>
      <c r="E652" s="222"/>
      <c r="F652" s="222"/>
      <c r="G652" s="222"/>
      <c r="H652" s="222"/>
      <c r="I652" s="222"/>
      <c r="J652" s="222"/>
      <c r="K652" s="208">
        <f t="shared" si="10"/>
        <v>0</v>
      </c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</row>
    <row r="653" spans="1:25" ht="15.75" x14ac:dyDescent="0.25">
      <c r="A653" s="202">
        <v>651</v>
      </c>
      <c r="B653" s="222"/>
      <c r="C653" s="224"/>
      <c r="D653" s="222"/>
      <c r="E653" s="222"/>
      <c r="F653" s="222"/>
      <c r="G653" s="222"/>
      <c r="H653" s="222"/>
      <c r="I653" s="222"/>
      <c r="J653" s="222"/>
      <c r="K653" s="208">
        <f t="shared" si="10"/>
        <v>0</v>
      </c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</row>
    <row r="654" spans="1:25" ht="15.75" x14ac:dyDescent="0.25">
      <c r="A654" s="202">
        <v>652</v>
      </c>
      <c r="B654" s="222"/>
      <c r="C654" s="224"/>
      <c r="D654" s="222"/>
      <c r="E654" s="222"/>
      <c r="F654" s="222"/>
      <c r="G654" s="222"/>
      <c r="H654" s="222"/>
      <c r="I654" s="222"/>
      <c r="J654" s="222"/>
      <c r="K654" s="208">
        <f t="shared" si="10"/>
        <v>0</v>
      </c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</row>
    <row r="655" spans="1:25" ht="15.75" x14ac:dyDescent="0.25">
      <c r="A655" s="202">
        <v>653</v>
      </c>
      <c r="B655" s="222"/>
      <c r="C655" s="224"/>
      <c r="D655" s="222"/>
      <c r="E655" s="222"/>
      <c r="F655" s="222"/>
      <c r="G655" s="222"/>
      <c r="H655" s="222"/>
      <c r="I655" s="222"/>
      <c r="J655" s="222"/>
      <c r="K655" s="208">
        <f t="shared" si="10"/>
        <v>0</v>
      </c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  <c r="X655" s="222"/>
      <c r="Y655" s="222"/>
    </row>
    <row r="656" spans="1:25" ht="15.75" x14ac:dyDescent="0.25">
      <c r="A656" s="202">
        <v>654</v>
      </c>
      <c r="B656" s="222"/>
      <c r="C656" s="224"/>
      <c r="D656" s="222"/>
      <c r="E656" s="222"/>
      <c r="F656" s="222"/>
      <c r="G656" s="222"/>
      <c r="H656" s="222"/>
      <c r="I656" s="222"/>
      <c r="J656" s="222"/>
      <c r="K656" s="208">
        <f t="shared" si="10"/>
        <v>0</v>
      </c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22"/>
    </row>
    <row r="657" spans="1:25" ht="15.75" x14ac:dyDescent="0.25">
      <c r="A657" s="202">
        <v>655</v>
      </c>
      <c r="B657" s="222"/>
      <c r="C657" s="224"/>
      <c r="D657" s="222"/>
      <c r="E657" s="222"/>
      <c r="F657" s="222"/>
      <c r="G657" s="222"/>
      <c r="H657" s="222"/>
      <c r="I657" s="222"/>
      <c r="J657" s="222"/>
      <c r="K657" s="208">
        <f t="shared" si="10"/>
        <v>0</v>
      </c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  <c r="W657" s="222"/>
      <c r="X657" s="222"/>
      <c r="Y657" s="222"/>
    </row>
    <row r="658" spans="1:25" ht="15.75" x14ac:dyDescent="0.25">
      <c r="A658" s="202">
        <v>656</v>
      </c>
      <c r="B658" s="222"/>
      <c r="C658" s="224"/>
      <c r="D658" s="222"/>
      <c r="E658" s="222"/>
      <c r="F658" s="222"/>
      <c r="G658" s="222"/>
      <c r="H658" s="222"/>
      <c r="I658" s="222"/>
      <c r="J658" s="222"/>
      <c r="K658" s="208">
        <f t="shared" si="10"/>
        <v>0</v>
      </c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  <c r="X658" s="222"/>
      <c r="Y658" s="222"/>
    </row>
    <row r="659" spans="1:25" ht="15.75" x14ac:dyDescent="0.25">
      <c r="A659" s="202">
        <v>657</v>
      </c>
      <c r="B659" s="222"/>
      <c r="C659" s="224"/>
      <c r="D659" s="222"/>
      <c r="E659" s="222"/>
      <c r="F659" s="222"/>
      <c r="G659" s="222"/>
      <c r="H659" s="222"/>
      <c r="I659" s="222"/>
      <c r="J659" s="222"/>
      <c r="K659" s="208">
        <f t="shared" si="10"/>
        <v>0</v>
      </c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  <c r="W659" s="222"/>
      <c r="X659" s="222"/>
      <c r="Y659" s="222"/>
    </row>
    <row r="660" spans="1:25" ht="15.75" x14ac:dyDescent="0.25">
      <c r="A660" s="202">
        <v>658</v>
      </c>
      <c r="B660" s="222"/>
      <c r="C660" s="224"/>
      <c r="D660" s="222"/>
      <c r="E660" s="222"/>
      <c r="F660" s="222"/>
      <c r="G660" s="222"/>
      <c r="H660" s="222"/>
      <c r="I660" s="222"/>
      <c r="J660" s="222"/>
      <c r="K660" s="208">
        <f t="shared" si="10"/>
        <v>0</v>
      </c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22"/>
    </row>
    <row r="661" spans="1:25" ht="15.75" x14ac:dyDescent="0.25">
      <c r="A661" s="202">
        <v>659</v>
      </c>
      <c r="B661" s="222"/>
      <c r="C661" s="224"/>
      <c r="D661" s="222"/>
      <c r="E661" s="222"/>
      <c r="F661" s="222"/>
      <c r="G661" s="222"/>
      <c r="H661" s="222"/>
      <c r="I661" s="222"/>
      <c r="J661" s="222"/>
      <c r="K661" s="208">
        <f t="shared" si="10"/>
        <v>0</v>
      </c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  <c r="X661" s="222"/>
      <c r="Y661" s="222"/>
    </row>
    <row r="662" spans="1:25" ht="15.75" x14ac:dyDescent="0.25">
      <c r="A662" s="202">
        <v>660</v>
      </c>
      <c r="B662" s="222"/>
      <c r="C662" s="224"/>
      <c r="D662" s="222"/>
      <c r="E662" s="222"/>
      <c r="F662" s="222"/>
      <c r="G662" s="222"/>
      <c r="H662" s="222"/>
      <c r="I662" s="222"/>
      <c r="J662" s="222"/>
      <c r="K662" s="208">
        <f t="shared" si="10"/>
        <v>0</v>
      </c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22"/>
    </row>
    <row r="663" spans="1:25" ht="15.75" x14ac:dyDescent="0.25">
      <c r="A663" s="202">
        <v>661</v>
      </c>
      <c r="B663" s="222"/>
      <c r="C663" s="224"/>
      <c r="D663" s="222"/>
      <c r="E663" s="222"/>
      <c r="F663" s="222"/>
      <c r="G663" s="222"/>
      <c r="H663" s="222"/>
      <c r="I663" s="222"/>
      <c r="J663" s="222"/>
      <c r="K663" s="208">
        <f t="shared" si="10"/>
        <v>0</v>
      </c>
      <c r="L663" s="222"/>
      <c r="M663" s="222"/>
      <c r="N663" s="222"/>
      <c r="O663" s="222"/>
      <c r="P663" s="222"/>
      <c r="Q663" s="222"/>
      <c r="R663" s="222"/>
      <c r="S663" s="222"/>
      <c r="T663" s="222"/>
      <c r="U663" s="222"/>
      <c r="V663" s="222"/>
      <c r="W663" s="222"/>
      <c r="X663" s="222"/>
      <c r="Y663" s="222"/>
    </row>
    <row r="664" spans="1:25" ht="15.75" x14ac:dyDescent="0.25">
      <c r="A664" s="202">
        <v>662</v>
      </c>
      <c r="B664" s="222"/>
      <c r="C664" s="224"/>
      <c r="D664" s="222"/>
      <c r="E664" s="222"/>
      <c r="F664" s="222"/>
      <c r="G664" s="222"/>
      <c r="H664" s="222"/>
      <c r="I664" s="222"/>
      <c r="J664" s="222"/>
      <c r="K664" s="208">
        <f t="shared" si="10"/>
        <v>0</v>
      </c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</row>
    <row r="665" spans="1:25" ht="15.75" x14ac:dyDescent="0.25">
      <c r="A665" s="202">
        <v>663</v>
      </c>
      <c r="B665" s="222"/>
      <c r="C665" s="224"/>
      <c r="D665" s="222"/>
      <c r="E665" s="222"/>
      <c r="F665" s="222"/>
      <c r="G665" s="222"/>
      <c r="H665" s="222"/>
      <c r="I665" s="222"/>
      <c r="J665" s="222"/>
      <c r="K665" s="208">
        <f t="shared" si="10"/>
        <v>0</v>
      </c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</row>
    <row r="666" spans="1:25" ht="15.75" x14ac:dyDescent="0.25">
      <c r="A666" s="202">
        <v>664</v>
      </c>
      <c r="B666" s="222"/>
      <c r="C666" s="224"/>
      <c r="D666" s="222"/>
      <c r="E666" s="222"/>
      <c r="F666" s="222"/>
      <c r="G666" s="222"/>
      <c r="H666" s="222"/>
      <c r="I666" s="222"/>
      <c r="J666" s="222"/>
      <c r="K666" s="208">
        <f t="shared" si="10"/>
        <v>0</v>
      </c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</row>
    <row r="667" spans="1:25" ht="15.75" x14ac:dyDescent="0.25">
      <c r="A667" s="202">
        <v>665</v>
      </c>
      <c r="B667" s="222"/>
      <c r="C667" s="224"/>
      <c r="D667" s="222"/>
      <c r="E667" s="222"/>
      <c r="F667" s="222"/>
      <c r="G667" s="222"/>
      <c r="H667" s="222"/>
      <c r="I667" s="222"/>
      <c r="J667" s="222"/>
      <c r="K667" s="208">
        <f t="shared" si="10"/>
        <v>0</v>
      </c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</row>
    <row r="668" spans="1:25" ht="15.75" x14ac:dyDescent="0.25">
      <c r="A668" s="202">
        <v>666</v>
      </c>
      <c r="B668" s="222"/>
      <c r="C668" s="224"/>
      <c r="D668" s="222"/>
      <c r="E668" s="222"/>
      <c r="F668" s="222"/>
      <c r="G668" s="222"/>
      <c r="H668" s="222"/>
      <c r="I668" s="222"/>
      <c r="J668" s="222"/>
      <c r="K668" s="208">
        <f t="shared" si="10"/>
        <v>0</v>
      </c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22"/>
    </row>
    <row r="669" spans="1:25" ht="15.75" x14ac:dyDescent="0.25">
      <c r="A669" s="202">
        <v>667</v>
      </c>
      <c r="B669" s="222"/>
      <c r="C669" s="224"/>
      <c r="D669" s="222"/>
      <c r="E669" s="222"/>
      <c r="F669" s="222"/>
      <c r="G669" s="222"/>
      <c r="H669" s="222"/>
      <c r="I669" s="222"/>
      <c r="J669" s="222"/>
      <c r="K669" s="208">
        <f t="shared" si="10"/>
        <v>0</v>
      </c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22"/>
    </row>
    <row r="670" spans="1:25" ht="15.75" x14ac:dyDescent="0.25">
      <c r="A670" s="202">
        <v>668</v>
      </c>
      <c r="B670" s="222"/>
      <c r="C670" s="224"/>
      <c r="D670" s="222"/>
      <c r="E670" s="222"/>
      <c r="F670" s="222"/>
      <c r="G670" s="222"/>
      <c r="H670" s="222"/>
      <c r="I670" s="222"/>
      <c r="J670" s="222"/>
      <c r="K670" s="208">
        <f t="shared" si="10"/>
        <v>0</v>
      </c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22"/>
    </row>
    <row r="671" spans="1:25" ht="15.75" x14ac:dyDescent="0.25">
      <c r="A671" s="202">
        <v>669</v>
      </c>
      <c r="B671" s="222"/>
      <c r="C671" s="224"/>
      <c r="D671" s="222"/>
      <c r="E671" s="222"/>
      <c r="F671" s="222"/>
      <c r="G671" s="222"/>
      <c r="H671" s="222"/>
      <c r="I671" s="222"/>
      <c r="J671" s="222"/>
      <c r="K671" s="208">
        <f t="shared" si="10"/>
        <v>0</v>
      </c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22"/>
    </row>
    <row r="672" spans="1:25" ht="15.75" x14ac:dyDescent="0.25">
      <c r="A672" s="202">
        <v>670</v>
      </c>
      <c r="B672" s="222"/>
      <c r="C672" s="224"/>
      <c r="D672" s="222"/>
      <c r="E672" s="222"/>
      <c r="F672" s="222"/>
      <c r="G672" s="222"/>
      <c r="H672" s="222"/>
      <c r="I672" s="222"/>
      <c r="J672" s="222"/>
      <c r="K672" s="208">
        <f t="shared" si="10"/>
        <v>0</v>
      </c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22"/>
    </row>
    <row r="673" spans="1:25" ht="15.75" x14ac:dyDescent="0.25">
      <c r="A673" s="202">
        <v>671</v>
      </c>
      <c r="B673" s="222"/>
      <c r="C673" s="224"/>
      <c r="D673" s="222"/>
      <c r="E673" s="222"/>
      <c r="F673" s="222"/>
      <c r="G673" s="222"/>
      <c r="H673" s="222"/>
      <c r="I673" s="222"/>
      <c r="J673" s="222"/>
      <c r="K673" s="208">
        <f t="shared" si="10"/>
        <v>0</v>
      </c>
      <c r="L673" s="222"/>
      <c r="M673" s="222"/>
      <c r="N673" s="222"/>
      <c r="O673" s="222"/>
      <c r="P673" s="222"/>
      <c r="Q673" s="222"/>
      <c r="R673" s="222"/>
      <c r="S673" s="222"/>
      <c r="T673" s="222"/>
      <c r="U673" s="222"/>
      <c r="V673" s="222"/>
      <c r="W673" s="222"/>
      <c r="X673" s="222"/>
      <c r="Y673" s="222"/>
    </row>
    <row r="674" spans="1:25" ht="15.75" x14ac:dyDescent="0.25">
      <c r="A674" s="202">
        <v>672</v>
      </c>
      <c r="B674" s="222"/>
      <c r="C674" s="224"/>
      <c r="D674" s="222"/>
      <c r="E674" s="222"/>
      <c r="F674" s="222"/>
      <c r="G674" s="222"/>
      <c r="H674" s="222"/>
      <c r="I674" s="222"/>
      <c r="J674" s="222"/>
      <c r="K674" s="208">
        <f t="shared" si="10"/>
        <v>0</v>
      </c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22"/>
    </row>
    <row r="675" spans="1:25" ht="15.75" x14ac:dyDescent="0.25">
      <c r="A675" s="202">
        <v>673</v>
      </c>
      <c r="B675" s="222"/>
      <c r="C675" s="224"/>
      <c r="D675" s="222"/>
      <c r="E675" s="222"/>
      <c r="F675" s="222"/>
      <c r="G675" s="222"/>
      <c r="H675" s="222"/>
      <c r="I675" s="222"/>
      <c r="J675" s="222"/>
      <c r="K675" s="208">
        <f t="shared" si="10"/>
        <v>0</v>
      </c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22"/>
    </row>
    <row r="676" spans="1:25" ht="15.75" x14ac:dyDescent="0.25">
      <c r="A676" s="202">
        <v>674</v>
      </c>
      <c r="B676" s="222"/>
      <c r="C676" s="224"/>
      <c r="D676" s="222"/>
      <c r="E676" s="222"/>
      <c r="F676" s="222"/>
      <c r="G676" s="222"/>
      <c r="H676" s="222"/>
      <c r="I676" s="222"/>
      <c r="J676" s="222"/>
      <c r="K676" s="208">
        <f t="shared" si="10"/>
        <v>0</v>
      </c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22"/>
    </row>
    <row r="677" spans="1:25" ht="15.75" x14ac:dyDescent="0.25">
      <c r="A677" s="202">
        <v>675</v>
      </c>
      <c r="B677" s="222"/>
      <c r="C677" s="224"/>
      <c r="D677" s="222"/>
      <c r="E677" s="222"/>
      <c r="F677" s="222"/>
      <c r="G677" s="222"/>
      <c r="H677" s="222"/>
      <c r="I677" s="222"/>
      <c r="J677" s="222"/>
      <c r="K677" s="208">
        <f t="shared" si="10"/>
        <v>0</v>
      </c>
      <c r="L677" s="222"/>
      <c r="M677" s="222"/>
      <c r="N677" s="222"/>
      <c r="O677" s="222"/>
      <c r="P677" s="222"/>
      <c r="Q677" s="222"/>
      <c r="R677" s="222"/>
      <c r="S677" s="222"/>
      <c r="T677" s="222"/>
      <c r="U677" s="222"/>
      <c r="V677" s="222"/>
      <c r="W677" s="222"/>
      <c r="X677" s="222"/>
      <c r="Y677" s="222"/>
    </row>
    <row r="678" spans="1:25" ht="15.75" x14ac:dyDescent="0.25">
      <c r="A678" s="202">
        <v>676</v>
      </c>
      <c r="B678" s="222"/>
      <c r="C678" s="224"/>
      <c r="D678" s="222"/>
      <c r="E678" s="222"/>
      <c r="F678" s="222"/>
      <c r="G678" s="222"/>
      <c r="H678" s="222"/>
      <c r="I678" s="222"/>
      <c r="J678" s="222"/>
      <c r="K678" s="208">
        <f t="shared" si="10"/>
        <v>0</v>
      </c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22"/>
    </row>
    <row r="679" spans="1:25" ht="15.75" x14ac:dyDescent="0.25">
      <c r="A679" s="202">
        <v>677</v>
      </c>
      <c r="B679" s="222"/>
      <c r="C679" s="224"/>
      <c r="D679" s="222"/>
      <c r="E679" s="222"/>
      <c r="F679" s="222"/>
      <c r="G679" s="222"/>
      <c r="H679" s="222"/>
      <c r="I679" s="222"/>
      <c r="J679" s="222"/>
      <c r="K679" s="208">
        <f t="shared" si="10"/>
        <v>0</v>
      </c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22"/>
    </row>
    <row r="680" spans="1:25" ht="15.75" x14ac:dyDescent="0.25">
      <c r="A680" s="202">
        <v>678</v>
      </c>
      <c r="B680" s="222"/>
      <c r="C680" s="224"/>
      <c r="D680" s="222"/>
      <c r="E680" s="222"/>
      <c r="F680" s="222"/>
      <c r="G680" s="222"/>
      <c r="H680" s="222"/>
      <c r="I680" s="222"/>
      <c r="J680" s="222"/>
      <c r="K680" s="208">
        <f t="shared" si="10"/>
        <v>0</v>
      </c>
      <c r="L680" s="222"/>
      <c r="M680" s="222"/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  <c r="X680" s="222"/>
      <c r="Y680" s="222"/>
    </row>
    <row r="681" spans="1:25" ht="15.75" x14ac:dyDescent="0.25">
      <c r="A681" s="202">
        <v>679</v>
      </c>
      <c r="B681" s="222"/>
      <c r="C681" s="224"/>
      <c r="D681" s="222"/>
      <c r="E681" s="222"/>
      <c r="F681" s="222"/>
      <c r="G681" s="222"/>
      <c r="H681" s="222"/>
      <c r="I681" s="222"/>
      <c r="J681" s="222"/>
      <c r="K681" s="208">
        <f t="shared" si="10"/>
        <v>0</v>
      </c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  <c r="X681" s="222"/>
      <c r="Y681" s="222"/>
    </row>
    <row r="682" spans="1:25" ht="15.75" x14ac:dyDescent="0.25">
      <c r="A682" s="202">
        <v>680</v>
      </c>
      <c r="B682" s="222"/>
      <c r="C682" s="224"/>
      <c r="D682" s="222"/>
      <c r="E682" s="222"/>
      <c r="F682" s="222"/>
      <c r="G682" s="222"/>
      <c r="H682" s="222"/>
      <c r="I682" s="222"/>
      <c r="J682" s="222"/>
      <c r="K682" s="208">
        <f t="shared" si="10"/>
        <v>0</v>
      </c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22"/>
    </row>
    <row r="683" spans="1:25" ht="15.75" x14ac:dyDescent="0.25">
      <c r="A683" s="202">
        <v>681</v>
      </c>
      <c r="B683" s="222"/>
      <c r="C683" s="224"/>
      <c r="D683" s="222"/>
      <c r="E683" s="222"/>
      <c r="F683" s="222"/>
      <c r="G683" s="222"/>
      <c r="H683" s="222"/>
      <c r="I683" s="222"/>
      <c r="J683" s="222"/>
      <c r="K683" s="208">
        <f t="shared" si="10"/>
        <v>0</v>
      </c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22"/>
    </row>
    <row r="684" spans="1:25" ht="15.75" x14ac:dyDescent="0.25">
      <c r="A684" s="202">
        <v>682</v>
      </c>
      <c r="B684" s="222"/>
      <c r="C684" s="224"/>
      <c r="D684" s="222"/>
      <c r="E684" s="222"/>
      <c r="F684" s="222"/>
      <c r="G684" s="222"/>
      <c r="H684" s="222"/>
      <c r="I684" s="222"/>
      <c r="J684" s="222"/>
      <c r="K684" s="208">
        <f t="shared" si="10"/>
        <v>0</v>
      </c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  <c r="X684" s="222"/>
      <c r="Y684" s="222"/>
    </row>
    <row r="685" spans="1:25" ht="15.75" x14ac:dyDescent="0.25">
      <c r="A685" s="202">
        <v>683</v>
      </c>
      <c r="B685" s="222"/>
      <c r="C685" s="224"/>
      <c r="D685" s="222"/>
      <c r="E685" s="222"/>
      <c r="F685" s="222"/>
      <c r="G685" s="222"/>
      <c r="H685" s="222"/>
      <c r="I685" s="222"/>
      <c r="J685" s="222"/>
      <c r="K685" s="208">
        <f t="shared" si="10"/>
        <v>0</v>
      </c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22"/>
    </row>
    <row r="686" spans="1:25" ht="15.75" x14ac:dyDescent="0.25">
      <c r="A686" s="202">
        <v>684</v>
      </c>
      <c r="B686" s="222"/>
      <c r="C686" s="224"/>
      <c r="D686" s="222"/>
      <c r="E686" s="222"/>
      <c r="F686" s="222"/>
      <c r="G686" s="222"/>
      <c r="H686" s="222"/>
      <c r="I686" s="222"/>
      <c r="J686" s="222"/>
      <c r="K686" s="208">
        <f t="shared" si="10"/>
        <v>0</v>
      </c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22"/>
    </row>
    <row r="687" spans="1:25" ht="15.75" x14ac:dyDescent="0.25">
      <c r="A687" s="202">
        <v>685</v>
      </c>
      <c r="B687" s="222"/>
      <c r="C687" s="224"/>
      <c r="D687" s="222"/>
      <c r="E687" s="222"/>
      <c r="F687" s="222"/>
      <c r="G687" s="222"/>
      <c r="H687" s="222"/>
      <c r="I687" s="222"/>
      <c r="J687" s="222"/>
      <c r="K687" s="208">
        <f t="shared" si="10"/>
        <v>0</v>
      </c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22"/>
    </row>
    <row r="688" spans="1:25" ht="15.75" x14ac:dyDescent="0.25">
      <c r="A688" s="202">
        <v>686</v>
      </c>
      <c r="B688" s="222"/>
      <c r="C688" s="224"/>
      <c r="D688" s="222"/>
      <c r="E688" s="222"/>
      <c r="F688" s="222"/>
      <c r="G688" s="222"/>
      <c r="H688" s="222"/>
      <c r="I688" s="222"/>
      <c r="J688" s="222"/>
      <c r="K688" s="208">
        <f t="shared" si="10"/>
        <v>0</v>
      </c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22"/>
    </row>
    <row r="689" spans="1:25" ht="15.75" x14ac:dyDescent="0.25">
      <c r="A689" s="202">
        <v>687</v>
      </c>
      <c r="B689" s="222"/>
      <c r="C689" s="224"/>
      <c r="D689" s="222"/>
      <c r="E689" s="222"/>
      <c r="F689" s="222"/>
      <c r="G689" s="222"/>
      <c r="H689" s="222"/>
      <c r="I689" s="222"/>
      <c r="J689" s="222"/>
      <c r="K689" s="208">
        <f t="shared" si="10"/>
        <v>0</v>
      </c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  <c r="X689" s="222"/>
      <c r="Y689" s="222"/>
    </row>
    <row r="690" spans="1:25" ht="15.75" x14ac:dyDescent="0.25">
      <c r="A690" s="202">
        <v>688</v>
      </c>
      <c r="B690" s="222"/>
      <c r="C690" s="224"/>
      <c r="D690" s="222"/>
      <c r="E690" s="222"/>
      <c r="F690" s="222"/>
      <c r="G690" s="222"/>
      <c r="H690" s="222"/>
      <c r="I690" s="222"/>
      <c r="J690" s="222"/>
      <c r="K690" s="208">
        <f t="shared" si="10"/>
        <v>0</v>
      </c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22"/>
    </row>
    <row r="691" spans="1:25" ht="15.75" x14ac:dyDescent="0.25">
      <c r="A691" s="202">
        <v>689</v>
      </c>
      <c r="B691" s="222"/>
      <c r="C691" s="224"/>
      <c r="D691" s="222"/>
      <c r="E691" s="222"/>
      <c r="F691" s="222"/>
      <c r="G691" s="222"/>
      <c r="H691" s="222"/>
      <c r="I691" s="222"/>
      <c r="J691" s="222"/>
      <c r="K691" s="208">
        <f t="shared" si="10"/>
        <v>0</v>
      </c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22"/>
    </row>
    <row r="692" spans="1:25" ht="15.75" x14ac:dyDescent="0.25">
      <c r="A692" s="202">
        <v>690</v>
      </c>
      <c r="B692" s="222"/>
      <c r="C692" s="224"/>
      <c r="D692" s="222"/>
      <c r="E692" s="222"/>
      <c r="F692" s="222"/>
      <c r="G692" s="222"/>
      <c r="H692" s="222"/>
      <c r="I692" s="222"/>
      <c r="J692" s="222"/>
      <c r="K692" s="208">
        <f t="shared" si="10"/>
        <v>0</v>
      </c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</row>
    <row r="693" spans="1:25" ht="15.75" x14ac:dyDescent="0.25">
      <c r="A693" s="202">
        <v>691</v>
      </c>
      <c r="B693" s="222"/>
      <c r="C693" s="224"/>
      <c r="D693" s="222"/>
      <c r="E693" s="222"/>
      <c r="F693" s="222"/>
      <c r="G693" s="222"/>
      <c r="H693" s="222"/>
      <c r="I693" s="222"/>
      <c r="J693" s="222"/>
      <c r="K693" s="208">
        <f t="shared" si="10"/>
        <v>0</v>
      </c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</row>
    <row r="694" spans="1:25" ht="15.75" x14ac:dyDescent="0.25">
      <c r="A694" s="202">
        <v>692</v>
      </c>
      <c r="B694" s="222"/>
      <c r="C694" s="224"/>
      <c r="D694" s="222"/>
      <c r="E694" s="222"/>
      <c r="F694" s="222"/>
      <c r="G694" s="222"/>
      <c r="H694" s="222"/>
      <c r="I694" s="222"/>
      <c r="J694" s="222"/>
      <c r="K694" s="208">
        <f t="shared" si="10"/>
        <v>0</v>
      </c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</row>
    <row r="695" spans="1:25" ht="15.75" x14ac:dyDescent="0.25">
      <c r="A695" s="202">
        <v>693</v>
      </c>
      <c r="B695" s="222"/>
      <c r="C695" s="224"/>
      <c r="D695" s="222"/>
      <c r="E695" s="222"/>
      <c r="F695" s="222"/>
      <c r="G695" s="222"/>
      <c r="H695" s="222"/>
      <c r="I695" s="222"/>
      <c r="J695" s="222"/>
      <c r="K695" s="208">
        <f t="shared" si="10"/>
        <v>0</v>
      </c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</row>
    <row r="696" spans="1:25" ht="15.75" x14ac:dyDescent="0.25">
      <c r="A696" s="202">
        <v>694</v>
      </c>
      <c r="B696" s="222"/>
      <c r="C696" s="224"/>
      <c r="D696" s="222"/>
      <c r="E696" s="222"/>
      <c r="F696" s="222"/>
      <c r="G696" s="222"/>
      <c r="H696" s="222"/>
      <c r="I696" s="222"/>
      <c r="J696" s="222"/>
      <c r="K696" s="208">
        <f t="shared" si="10"/>
        <v>0</v>
      </c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</row>
    <row r="697" spans="1:25" ht="15.75" x14ac:dyDescent="0.25">
      <c r="A697" s="202">
        <v>695</v>
      </c>
      <c r="B697" s="222"/>
      <c r="C697" s="224"/>
      <c r="D697" s="222"/>
      <c r="E697" s="222"/>
      <c r="F697" s="222"/>
      <c r="G697" s="222"/>
      <c r="H697" s="222"/>
      <c r="I697" s="222"/>
      <c r="J697" s="222"/>
      <c r="K697" s="208">
        <f t="shared" si="10"/>
        <v>0</v>
      </c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</row>
    <row r="698" spans="1:25" ht="15.75" x14ac:dyDescent="0.25">
      <c r="A698" s="202">
        <v>696</v>
      </c>
      <c r="B698" s="222"/>
      <c r="C698" s="224"/>
      <c r="D698" s="222"/>
      <c r="E698" s="222"/>
      <c r="F698" s="222"/>
      <c r="G698" s="222"/>
      <c r="H698" s="222"/>
      <c r="I698" s="222"/>
      <c r="J698" s="222"/>
      <c r="K698" s="208">
        <f t="shared" si="10"/>
        <v>0</v>
      </c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</row>
    <row r="699" spans="1:25" ht="15.75" x14ac:dyDescent="0.25">
      <c r="A699" s="202">
        <v>697</v>
      </c>
      <c r="B699" s="222"/>
      <c r="C699" s="224"/>
      <c r="D699" s="222"/>
      <c r="E699" s="222"/>
      <c r="F699" s="222"/>
      <c r="G699" s="222"/>
      <c r="H699" s="222"/>
      <c r="I699" s="222"/>
      <c r="J699" s="222"/>
      <c r="K699" s="208">
        <f t="shared" si="10"/>
        <v>0</v>
      </c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</row>
    <row r="700" spans="1:25" ht="15.75" x14ac:dyDescent="0.25">
      <c r="A700" s="202">
        <v>698</v>
      </c>
      <c r="B700" s="222"/>
      <c r="C700" s="224"/>
      <c r="D700" s="222"/>
      <c r="E700" s="222"/>
      <c r="F700" s="222"/>
      <c r="G700" s="222"/>
      <c r="H700" s="222"/>
      <c r="I700" s="222"/>
      <c r="J700" s="222"/>
      <c r="K700" s="208">
        <f t="shared" si="10"/>
        <v>0</v>
      </c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</row>
    <row r="701" spans="1:25" ht="15.75" x14ac:dyDescent="0.25">
      <c r="A701" s="202">
        <v>699</v>
      </c>
      <c r="B701" s="222"/>
      <c r="C701" s="224"/>
      <c r="D701" s="222"/>
      <c r="E701" s="222"/>
      <c r="F701" s="222"/>
      <c r="G701" s="222"/>
      <c r="H701" s="222"/>
      <c r="I701" s="222"/>
      <c r="J701" s="222"/>
      <c r="K701" s="208">
        <f t="shared" si="10"/>
        <v>0</v>
      </c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</row>
    <row r="702" spans="1:25" ht="15.75" x14ac:dyDescent="0.25">
      <c r="A702" s="202">
        <v>700</v>
      </c>
      <c r="B702" s="222"/>
      <c r="C702" s="224"/>
      <c r="D702" s="222"/>
      <c r="E702" s="222"/>
      <c r="F702" s="222"/>
      <c r="G702" s="222"/>
      <c r="H702" s="222"/>
      <c r="I702" s="222"/>
      <c r="J702" s="222"/>
      <c r="K702" s="208">
        <f t="shared" si="10"/>
        <v>0</v>
      </c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</row>
    <row r="703" spans="1:25" ht="15.75" x14ac:dyDescent="0.25">
      <c r="A703" s="202">
        <v>701</v>
      </c>
      <c r="B703" s="222"/>
      <c r="C703" s="224"/>
      <c r="D703" s="222"/>
      <c r="E703" s="222"/>
      <c r="F703" s="222"/>
      <c r="G703" s="222"/>
      <c r="H703" s="222"/>
      <c r="I703" s="222"/>
      <c r="J703" s="222"/>
      <c r="K703" s="208">
        <f t="shared" si="10"/>
        <v>0</v>
      </c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22"/>
    </row>
    <row r="704" spans="1:25" ht="15.75" x14ac:dyDescent="0.25">
      <c r="A704" s="202">
        <v>702</v>
      </c>
      <c r="B704" s="222"/>
      <c r="C704" s="224"/>
      <c r="D704" s="222"/>
      <c r="E704" s="222"/>
      <c r="F704" s="222"/>
      <c r="G704" s="222"/>
      <c r="H704" s="222"/>
      <c r="I704" s="222"/>
      <c r="J704" s="222"/>
      <c r="K704" s="208">
        <f t="shared" si="10"/>
        <v>0</v>
      </c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22"/>
    </row>
    <row r="705" spans="1:25" ht="15.75" x14ac:dyDescent="0.25">
      <c r="A705" s="202">
        <v>703</v>
      </c>
      <c r="B705" s="222"/>
      <c r="C705" s="224"/>
      <c r="D705" s="222"/>
      <c r="E705" s="222"/>
      <c r="F705" s="222"/>
      <c r="G705" s="222"/>
      <c r="H705" s="222"/>
      <c r="I705" s="222"/>
      <c r="J705" s="222"/>
      <c r="K705" s="208">
        <f t="shared" si="10"/>
        <v>0</v>
      </c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22"/>
    </row>
    <row r="706" spans="1:25" ht="15.75" x14ac:dyDescent="0.25">
      <c r="A706" s="202">
        <v>704</v>
      </c>
      <c r="B706" s="222"/>
      <c r="C706" s="224"/>
      <c r="D706" s="222"/>
      <c r="E706" s="222"/>
      <c r="F706" s="222"/>
      <c r="G706" s="222"/>
      <c r="H706" s="222"/>
      <c r="I706" s="222"/>
      <c r="J706" s="222"/>
      <c r="K706" s="208">
        <f t="shared" si="10"/>
        <v>0</v>
      </c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</row>
    <row r="707" spans="1:25" ht="15.75" x14ac:dyDescent="0.25">
      <c r="A707" s="202">
        <v>705</v>
      </c>
      <c r="B707" s="222"/>
      <c r="C707" s="224"/>
      <c r="D707" s="222"/>
      <c r="E707" s="222"/>
      <c r="F707" s="222"/>
      <c r="G707" s="222"/>
      <c r="H707" s="222"/>
      <c r="I707" s="222"/>
      <c r="J707" s="222"/>
      <c r="K707" s="208">
        <f t="shared" si="10"/>
        <v>0</v>
      </c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</row>
    <row r="708" spans="1:25" ht="15.75" x14ac:dyDescent="0.25">
      <c r="A708" s="202">
        <v>706</v>
      </c>
      <c r="B708" s="222"/>
      <c r="C708" s="224"/>
      <c r="D708" s="222"/>
      <c r="E708" s="222"/>
      <c r="F708" s="222"/>
      <c r="G708" s="222"/>
      <c r="H708" s="222"/>
      <c r="I708" s="222"/>
      <c r="J708" s="222"/>
      <c r="K708" s="208">
        <f t="shared" ref="K708:K771" si="11">C708</f>
        <v>0</v>
      </c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</row>
    <row r="709" spans="1:25" ht="15.75" x14ac:dyDescent="0.25">
      <c r="A709" s="202">
        <v>707</v>
      </c>
      <c r="B709" s="222"/>
      <c r="C709" s="224"/>
      <c r="D709" s="222"/>
      <c r="E709" s="222"/>
      <c r="F709" s="222"/>
      <c r="G709" s="222"/>
      <c r="H709" s="222"/>
      <c r="I709" s="222"/>
      <c r="J709" s="222"/>
      <c r="K709" s="208">
        <f t="shared" si="11"/>
        <v>0</v>
      </c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</row>
    <row r="710" spans="1:25" ht="15.75" x14ac:dyDescent="0.25">
      <c r="A710" s="202">
        <v>708</v>
      </c>
      <c r="B710" s="222"/>
      <c r="C710" s="224"/>
      <c r="D710" s="222"/>
      <c r="E710" s="222"/>
      <c r="F710" s="222"/>
      <c r="G710" s="222"/>
      <c r="H710" s="222"/>
      <c r="I710" s="222"/>
      <c r="J710" s="222"/>
      <c r="K710" s="208">
        <f t="shared" si="11"/>
        <v>0</v>
      </c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</row>
    <row r="711" spans="1:25" ht="15.75" x14ac:dyDescent="0.25">
      <c r="A711" s="202">
        <v>709</v>
      </c>
      <c r="B711" s="222"/>
      <c r="C711" s="224"/>
      <c r="D711" s="222"/>
      <c r="E711" s="222"/>
      <c r="F711" s="222"/>
      <c r="G711" s="222"/>
      <c r="H711" s="222"/>
      <c r="I711" s="222"/>
      <c r="J711" s="222"/>
      <c r="K711" s="208">
        <f t="shared" si="11"/>
        <v>0</v>
      </c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  <c r="X711" s="222"/>
      <c r="Y711" s="222"/>
    </row>
    <row r="712" spans="1:25" ht="15.75" x14ac:dyDescent="0.25">
      <c r="A712" s="202">
        <v>710</v>
      </c>
      <c r="B712" s="222"/>
      <c r="C712" s="224"/>
      <c r="D712" s="222"/>
      <c r="E712" s="222"/>
      <c r="F712" s="222"/>
      <c r="G712" s="222"/>
      <c r="H712" s="222"/>
      <c r="I712" s="222"/>
      <c r="J712" s="222"/>
      <c r="K712" s="208">
        <f t="shared" si="11"/>
        <v>0</v>
      </c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22"/>
    </row>
    <row r="713" spans="1:25" ht="15.75" x14ac:dyDescent="0.25">
      <c r="A713" s="202">
        <v>711</v>
      </c>
      <c r="B713" s="222"/>
      <c r="C713" s="224"/>
      <c r="D713" s="222"/>
      <c r="E713" s="222"/>
      <c r="F713" s="222"/>
      <c r="G713" s="222"/>
      <c r="H713" s="222"/>
      <c r="I713" s="222"/>
      <c r="J713" s="222"/>
      <c r="K713" s="208">
        <f t="shared" si="11"/>
        <v>0</v>
      </c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  <c r="X713" s="222"/>
      <c r="Y713" s="222"/>
    </row>
    <row r="714" spans="1:25" ht="15.75" x14ac:dyDescent="0.25">
      <c r="A714" s="202">
        <v>712</v>
      </c>
      <c r="B714" s="222"/>
      <c r="C714" s="224"/>
      <c r="D714" s="222"/>
      <c r="E714" s="222"/>
      <c r="F714" s="222"/>
      <c r="G714" s="222"/>
      <c r="H714" s="222"/>
      <c r="I714" s="222"/>
      <c r="J714" s="222"/>
      <c r="K714" s="208">
        <f t="shared" si="11"/>
        <v>0</v>
      </c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22"/>
    </row>
    <row r="715" spans="1:25" ht="15.75" x14ac:dyDescent="0.25">
      <c r="A715" s="202">
        <v>713</v>
      </c>
      <c r="B715" s="222"/>
      <c r="C715" s="224"/>
      <c r="D715" s="222"/>
      <c r="E715" s="222"/>
      <c r="F715" s="222"/>
      <c r="G715" s="222"/>
      <c r="H715" s="222"/>
      <c r="I715" s="222"/>
      <c r="J715" s="222"/>
      <c r="K715" s="208">
        <f t="shared" si="11"/>
        <v>0</v>
      </c>
      <c r="L715" s="222"/>
      <c r="M715" s="222"/>
      <c r="N715" s="222"/>
      <c r="O715" s="222"/>
      <c r="P715" s="222"/>
      <c r="Q715" s="222"/>
      <c r="R715" s="222"/>
      <c r="S715" s="222"/>
      <c r="T715" s="222"/>
      <c r="U715" s="222"/>
      <c r="V715" s="222"/>
      <c r="W715" s="222"/>
      <c r="X715" s="222"/>
      <c r="Y715" s="222"/>
    </row>
    <row r="716" spans="1:25" ht="15.75" x14ac:dyDescent="0.25">
      <c r="A716" s="202">
        <v>714</v>
      </c>
      <c r="B716" s="222"/>
      <c r="C716" s="224"/>
      <c r="D716" s="222"/>
      <c r="E716" s="222"/>
      <c r="F716" s="222"/>
      <c r="G716" s="222"/>
      <c r="H716" s="222"/>
      <c r="I716" s="222"/>
      <c r="J716" s="222"/>
      <c r="K716" s="208">
        <f t="shared" si="11"/>
        <v>0</v>
      </c>
      <c r="L716" s="222"/>
      <c r="M716" s="222"/>
      <c r="N716" s="222"/>
      <c r="O716" s="222"/>
      <c r="P716" s="222"/>
      <c r="Q716" s="222"/>
      <c r="R716" s="222"/>
      <c r="S716" s="222"/>
      <c r="T716" s="222"/>
      <c r="U716" s="222"/>
      <c r="V716" s="222"/>
      <c r="W716" s="222"/>
      <c r="X716" s="222"/>
      <c r="Y716" s="222"/>
    </row>
    <row r="717" spans="1:25" ht="15.75" x14ac:dyDescent="0.25">
      <c r="A717" s="202">
        <v>715</v>
      </c>
      <c r="B717" s="222"/>
      <c r="C717" s="224"/>
      <c r="D717" s="222"/>
      <c r="E717" s="222"/>
      <c r="F717" s="222"/>
      <c r="G717" s="222"/>
      <c r="H717" s="222"/>
      <c r="I717" s="222"/>
      <c r="J717" s="222"/>
      <c r="K717" s="208">
        <f t="shared" si="11"/>
        <v>0</v>
      </c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22"/>
    </row>
    <row r="718" spans="1:25" ht="15.75" x14ac:dyDescent="0.25">
      <c r="A718" s="202">
        <v>716</v>
      </c>
      <c r="B718" s="222"/>
      <c r="C718" s="224"/>
      <c r="D718" s="222"/>
      <c r="E718" s="222"/>
      <c r="F718" s="222"/>
      <c r="G718" s="222"/>
      <c r="H718" s="222"/>
      <c r="I718" s="222"/>
      <c r="J718" s="222"/>
      <c r="K718" s="208">
        <f t="shared" si="11"/>
        <v>0</v>
      </c>
      <c r="L718" s="222"/>
      <c r="M718" s="222"/>
      <c r="N718" s="222"/>
      <c r="O718" s="222"/>
      <c r="P718" s="222"/>
      <c r="Q718" s="222"/>
      <c r="R718" s="222"/>
      <c r="S718" s="222"/>
      <c r="T718" s="222"/>
      <c r="U718" s="222"/>
      <c r="V718" s="222"/>
      <c r="W718" s="222"/>
      <c r="X718" s="222"/>
      <c r="Y718" s="222"/>
    </row>
    <row r="719" spans="1:25" ht="15.75" x14ac:dyDescent="0.25">
      <c r="A719" s="202">
        <v>717</v>
      </c>
      <c r="B719" s="222"/>
      <c r="C719" s="224"/>
      <c r="D719" s="222"/>
      <c r="E719" s="222"/>
      <c r="F719" s="222"/>
      <c r="G719" s="222"/>
      <c r="H719" s="222"/>
      <c r="I719" s="222"/>
      <c r="J719" s="222"/>
      <c r="K719" s="208">
        <f t="shared" si="11"/>
        <v>0</v>
      </c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22"/>
    </row>
    <row r="720" spans="1:25" ht="15.75" x14ac:dyDescent="0.25">
      <c r="A720" s="202">
        <v>718</v>
      </c>
      <c r="B720" s="222"/>
      <c r="C720" s="224"/>
      <c r="D720" s="222"/>
      <c r="E720" s="222"/>
      <c r="F720" s="222"/>
      <c r="G720" s="222"/>
      <c r="H720" s="222"/>
      <c r="I720" s="222"/>
      <c r="J720" s="222"/>
      <c r="K720" s="208">
        <f t="shared" si="11"/>
        <v>0</v>
      </c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  <c r="X720" s="222"/>
      <c r="Y720" s="222"/>
    </row>
    <row r="721" spans="1:25" ht="15.75" x14ac:dyDescent="0.25">
      <c r="A721" s="202">
        <v>719</v>
      </c>
      <c r="B721" s="222"/>
      <c r="C721" s="224"/>
      <c r="D721" s="222"/>
      <c r="E721" s="222"/>
      <c r="F721" s="222"/>
      <c r="G721" s="222"/>
      <c r="H721" s="222"/>
      <c r="I721" s="222"/>
      <c r="J721" s="222"/>
      <c r="K721" s="208">
        <f t="shared" si="11"/>
        <v>0</v>
      </c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  <c r="X721" s="222"/>
      <c r="Y721" s="222"/>
    </row>
    <row r="722" spans="1:25" ht="15.75" x14ac:dyDescent="0.25">
      <c r="A722" s="202">
        <v>720</v>
      </c>
      <c r="B722" s="222"/>
      <c r="C722" s="224"/>
      <c r="D722" s="222"/>
      <c r="E722" s="222"/>
      <c r="F722" s="222"/>
      <c r="G722" s="222"/>
      <c r="H722" s="222"/>
      <c r="I722" s="222"/>
      <c r="J722" s="222"/>
      <c r="K722" s="208">
        <f t="shared" si="11"/>
        <v>0</v>
      </c>
      <c r="L722" s="222"/>
      <c r="M722" s="222"/>
      <c r="N722" s="222"/>
      <c r="O722" s="222"/>
      <c r="P722" s="222"/>
      <c r="Q722" s="222"/>
      <c r="R722" s="222"/>
      <c r="S722" s="222"/>
      <c r="T722" s="222"/>
      <c r="U722" s="222"/>
      <c r="V722" s="222"/>
      <c r="W722" s="222"/>
      <c r="X722" s="222"/>
      <c r="Y722" s="222"/>
    </row>
    <row r="723" spans="1:25" ht="15.75" x14ac:dyDescent="0.25">
      <c r="A723" s="202">
        <v>721</v>
      </c>
      <c r="B723" s="222"/>
      <c r="C723" s="224"/>
      <c r="D723" s="222"/>
      <c r="E723" s="222"/>
      <c r="F723" s="222"/>
      <c r="G723" s="222"/>
      <c r="H723" s="222"/>
      <c r="I723" s="222"/>
      <c r="J723" s="222"/>
      <c r="K723" s="208">
        <f t="shared" si="11"/>
        <v>0</v>
      </c>
      <c r="L723" s="222"/>
      <c r="M723" s="222"/>
      <c r="N723" s="222"/>
      <c r="O723" s="222"/>
      <c r="P723" s="222"/>
      <c r="Q723" s="222"/>
      <c r="R723" s="222"/>
      <c r="S723" s="222"/>
      <c r="T723" s="222"/>
      <c r="U723" s="222"/>
      <c r="V723" s="222"/>
      <c r="W723" s="222"/>
      <c r="X723" s="222"/>
      <c r="Y723" s="222"/>
    </row>
    <row r="724" spans="1:25" ht="15.75" x14ac:dyDescent="0.25">
      <c r="A724" s="202">
        <v>722</v>
      </c>
      <c r="B724" s="222"/>
      <c r="C724" s="224"/>
      <c r="D724" s="222"/>
      <c r="E724" s="222"/>
      <c r="F724" s="222"/>
      <c r="G724" s="222"/>
      <c r="H724" s="222"/>
      <c r="I724" s="222"/>
      <c r="J724" s="222"/>
      <c r="K724" s="208">
        <f t="shared" si="11"/>
        <v>0</v>
      </c>
      <c r="L724" s="222"/>
      <c r="M724" s="222"/>
      <c r="N724" s="222"/>
      <c r="O724" s="222"/>
      <c r="P724" s="222"/>
      <c r="Q724" s="222"/>
      <c r="R724" s="222"/>
      <c r="S724" s="222"/>
      <c r="T724" s="222"/>
      <c r="U724" s="222"/>
      <c r="V724" s="222"/>
      <c r="W724" s="222"/>
      <c r="X724" s="222"/>
      <c r="Y724" s="222"/>
    </row>
    <row r="725" spans="1:25" ht="15.75" x14ac:dyDescent="0.25">
      <c r="A725" s="202">
        <v>723</v>
      </c>
      <c r="B725" s="222"/>
      <c r="C725" s="224"/>
      <c r="D725" s="222"/>
      <c r="E725" s="222"/>
      <c r="F725" s="222"/>
      <c r="G725" s="222"/>
      <c r="H725" s="222"/>
      <c r="I725" s="222"/>
      <c r="J725" s="222"/>
      <c r="K725" s="208">
        <f t="shared" si="11"/>
        <v>0</v>
      </c>
      <c r="L725" s="222"/>
      <c r="M725" s="222"/>
      <c r="N725" s="222"/>
      <c r="O725" s="222"/>
      <c r="P725" s="222"/>
      <c r="Q725" s="222"/>
      <c r="R725" s="222"/>
      <c r="S725" s="222"/>
      <c r="T725" s="222"/>
      <c r="U725" s="222"/>
      <c r="V725" s="222"/>
      <c r="W725" s="222"/>
      <c r="X725" s="222"/>
      <c r="Y725" s="222"/>
    </row>
    <row r="726" spans="1:25" ht="15.75" x14ac:dyDescent="0.25">
      <c r="A726" s="202">
        <v>724</v>
      </c>
      <c r="B726" s="222"/>
      <c r="C726" s="224"/>
      <c r="D726" s="222"/>
      <c r="E726" s="222"/>
      <c r="F726" s="222"/>
      <c r="G726" s="222"/>
      <c r="H726" s="222"/>
      <c r="I726" s="222"/>
      <c r="J726" s="222"/>
      <c r="K726" s="208">
        <f t="shared" si="11"/>
        <v>0</v>
      </c>
      <c r="L726" s="222"/>
      <c r="M726" s="222"/>
      <c r="N726" s="222"/>
      <c r="O726" s="222"/>
      <c r="P726" s="222"/>
      <c r="Q726" s="222"/>
      <c r="R726" s="222"/>
      <c r="S726" s="222"/>
      <c r="T726" s="222"/>
      <c r="U726" s="222"/>
      <c r="V726" s="222"/>
      <c r="W726" s="222"/>
      <c r="X726" s="222"/>
      <c r="Y726" s="222"/>
    </row>
    <row r="727" spans="1:25" ht="15.75" x14ac:dyDescent="0.25">
      <c r="A727" s="202">
        <v>725</v>
      </c>
      <c r="B727" s="222"/>
      <c r="C727" s="224"/>
      <c r="D727" s="222"/>
      <c r="E727" s="222"/>
      <c r="F727" s="222"/>
      <c r="G727" s="222"/>
      <c r="H727" s="222"/>
      <c r="I727" s="222"/>
      <c r="J727" s="222"/>
      <c r="K727" s="208">
        <f t="shared" si="11"/>
        <v>0</v>
      </c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  <c r="X727" s="222"/>
      <c r="Y727" s="222"/>
    </row>
    <row r="728" spans="1:25" ht="15.75" x14ac:dyDescent="0.25">
      <c r="A728" s="202">
        <v>726</v>
      </c>
      <c r="B728" s="222"/>
      <c r="C728" s="224"/>
      <c r="D728" s="222"/>
      <c r="E728" s="222"/>
      <c r="F728" s="222"/>
      <c r="G728" s="222"/>
      <c r="H728" s="222"/>
      <c r="I728" s="222"/>
      <c r="J728" s="222"/>
      <c r="K728" s="208">
        <f t="shared" si="11"/>
        <v>0</v>
      </c>
      <c r="L728" s="222"/>
      <c r="M728" s="222"/>
      <c r="N728" s="222"/>
      <c r="O728" s="222"/>
      <c r="P728" s="222"/>
      <c r="Q728" s="222"/>
      <c r="R728" s="222"/>
      <c r="S728" s="222"/>
      <c r="T728" s="222"/>
      <c r="U728" s="222"/>
      <c r="V728" s="222"/>
      <c r="W728" s="222"/>
      <c r="X728" s="222"/>
      <c r="Y728" s="222"/>
    </row>
    <row r="729" spans="1:25" ht="15.75" x14ac:dyDescent="0.25">
      <c r="A729" s="202">
        <v>727</v>
      </c>
      <c r="B729" s="222"/>
      <c r="C729" s="224"/>
      <c r="D729" s="222"/>
      <c r="E729" s="222"/>
      <c r="F729" s="222"/>
      <c r="G729" s="222"/>
      <c r="H729" s="222"/>
      <c r="I729" s="222"/>
      <c r="J729" s="222"/>
      <c r="K729" s="208">
        <f t="shared" si="11"/>
        <v>0</v>
      </c>
      <c r="L729" s="222"/>
      <c r="M729" s="222"/>
      <c r="N729" s="222"/>
      <c r="O729" s="222"/>
      <c r="P729" s="222"/>
      <c r="Q729" s="222"/>
      <c r="R729" s="222"/>
      <c r="S729" s="222"/>
      <c r="T729" s="222"/>
      <c r="U729" s="222"/>
      <c r="V729" s="222"/>
      <c r="W729" s="222"/>
      <c r="X729" s="222"/>
      <c r="Y729" s="222"/>
    </row>
    <row r="730" spans="1:25" ht="15.75" x14ac:dyDescent="0.25">
      <c r="A730" s="202">
        <v>728</v>
      </c>
      <c r="B730" s="222"/>
      <c r="C730" s="224"/>
      <c r="D730" s="222"/>
      <c r="E730" s="222"/>
      <c r="F730" s="222"/>
      <c r="G730" s="222"/>
      <c r="H730" s="222"/>
      <c r="I730" s="222"/>
      <c r="J730" s="222"/>
      <c r="K730" s="208">
        <f t="shared" si="11"/>
        <v>0</v>
      </c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  <c r="X730" s="222"/>
      <c r="Y730" s="222"/>
    </row>
    <row r="731" spans="1:25" ht="15.75" x14ac:dyDescent="0.25">
      <c r="A731" s="202">
        <v>729</v>
      </c>
      <c r="B731" s="222"/>
      <c r="C731" s="224"/>
      <c r="D731" s="222"/>
      <c r="E731" s="222"/>
      <c r="F731" s="222"/>
      <c r="G731" s="222"/>
      <c r="H731" s="222"/>
      <c r="I731" s="222"/>
      <c r="J731" s="222"/>
      <c r="K731" s="208">
        <f t="shared" si="11"/>
        <v>0</v>
      </c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22"/>
    </row>
    <row r="732" spans="1:25" ht="15.75" x14ac:dyDescent="0.25">
      <c r="A732" s="202">
        <v>730</v>
      </c>
      <c r="B732" s="222"/>
      <c r="C732" s="224"/>
      <c r="D732" s="222"/>
      <c r="E732" s="222"/>
      <c r="F732" s="222"/>
      <c r="G732" s="222"/>
      <c r="H732" s="222"/>
      <c r="I732" s="222"/>
      <c r="J732" s="222"/>
      <c r="K732" s="208">
        <f t="shared" si="11"/>
        <v>0</v>
      </c>
      <c r="L732" s="222"/>
      <c r="M732" s="222"/>
      <c r="N732" s="222"/>
      <c r="O732" s="222"/>
      <c r="P732" s="222"/>
      <c r="Q732" s="222"/>
      <c r="R732" s="222"/>
      <c r="S732" s="222"/>
      <c r="T732" s="222"/>
      <c r="U732" s="222"/>
      <c r="V732" s="222"/>
      <c r="W732" s="222"/>
      <c r="X732" s="222"/>
      <c r="Y732" s="222"/>
    </row>
    <row r="733" spans="1:25" ht="15.75" x14ac:dyDescent="0.25">
      <c r="A733" s="202">
        <v>731</v>
      </c>
      <c r="B733" s="222"/>
      <c r="C733" s="224"/>
      <c r="D733" s="222"/>
      <c r="E733" s="222"/>
      <c r="F733" s="222"/>
      <c r="G733" s="222"/>
      <c r="H733" s="222"/>
      <c r="I733" s="222"/>
      <c r="J733" s="222"/>
      <c r="K733" s="208">
        <f t="shared" si="11"/>
        <v>0</v>
      </c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  <c r="X733" s="222"/>
      <c r="Y733" s="222"/>
    </row>
    <row r="734" spans="1:25" ht="15.75" x14ac:dyDescent="0.25">
      <c r="A734" s="202">
        <v>732</v>
      </c>
      <c r="B734" s="222"/>
      <c r="C734" s="224"/>
      <c r="D734" s="222"/>
      <c r="E734" s="222"/>
      <c r="F734" s="222"/>
      <c r="G734" s="222"/>
      <c r="H734" s="222"/>
      <c r="I734" s="222"/>
      <c r="J734" s="222"/>
      <c r="K734" s="208">
        <f t="shared" si="11"/>
        <v>0</v>
      </c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2"/>
      <c r="W734" s="222"/>
      <c r="X734" s="222"/>
      <c r="Y734" s="222"/>
    </row>
    <row r="735" spans="1:25" ht="15.75" x14ac:dyDescent="0.25">
      <c r="A735" s="202">
        <v>733</v>
      </c>
      <c r="B735" s="222"/>
      <c r="C735" s="224"/>
      <c r="D735" s="222"/>
      <c r="E735" s="222"/>
      <c r="F735" s="222"/>
      <c r="G735" s="222"/>
      <c r="H735" s="222"/>
      <c r="I735" s="222"/>
      <c r="J735" s="222"/>
      <c r="K735" s="208">
        <f t="shared" si="11"/>
        <v>0</v>
      </c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2"/>
      <c r="W735" s="222"/>
      <c r="X735" s="222"/>
      <c r="Y735" s="222"/>
    </row>
    <row r="736" spans="1:25" ht="15.75" x14ac:dyDescent="0.25">
      <c r="A736" s="202">
        <v>734</v>
      </c>
      <c r="B736" s="222"/>
      <c r="C736" s="224"/>
      <c r="D736" s="222"/>
      <c r="E736" s="222"/>
      <c r="F736" s="222"/>
      <c r="G736" s="222"/>
      <c r="H736" s="222"/>
      <c r="I736" s="222"/>
      <c r="J736" s="222"/>
      <c r="K736" s="208">
        <f t="shared" si="11"/>
        <v>0</v>
      </c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  <c r="X736" s="222"/>
      <c r="Y736" s="222"/>
    </row>
    <row r="737" spans="1:25" ht="15.75" x14ac:dyDescent="0.25">
      <c r="A737" s="202">
        <v>735</v>
      </c>
      <c r="B737" s="222"/>
      <c r="C737" s="224"/>
      <c r="D737" s="222"/>
      <c r="E737" s="222"/>
      <c r="F737" s="222"/>
      <c r="G737" s="222"/>
      <c r="H737" s="222"/>
      <c r="I737" s="222"/>
      <c r="J737" s="222"/>
      <c r="K737" s="208">
        <f t="shared" si="11"/>
        <v>0</v>
      </c>
      <c r="L737" s="222"/>
      <c r="M737" s="222"/>
      <c r="N737" s="222"/>
      <c r="O737" s="222"/>
      <c r="P737" s="222"/>
      <c r="Q737" s="222"/>
      <c r="R737" s="222"/>
      <c r="S737" s="222"/>
      <c r="T737" s="222"/>
      <c r="U737" s="222"/>
      <c r="V737" s="222"/>
      <c r="W737" s="222"/>
      <c r="X737" s="222"/>
      <c r="Y737" s="222"/>
    </row>
    <row r="738" spans="1:25" ht="15.75" x14ac:dyDescent="0.25">
      <c r="A738" s="202">
        <v>736</v>
      </c>
      <c r="B738" s="222"/>
      <c r="C738" s="224"/>
      <c r="D738" s="222"/>
      <c r="E738" s="222"/>
      <c r="F738" s="222"/>
      <c r="G738" s="222"/>
      <c r="H738" s="222"/>
      <c r="I738" s="222"/>
      <c r="J738" s="222"/>
      <c r="K738" s="208">
        <f t="shared" si="11"/>
        <v>0</v>
      </c>
      <c r="L738" s="222"/>
      <c r="M738" s="222"/>
      <c r="N738" s="222"/>
      <c r="O738" s="222"/>
      <c r="P738" s="222"/>
      <c r="Q738" s="222"/>
      <c r="R738" s="222"/>
      <c r="S738" s="222"/>
      <c r="T738" s="222"/>
      <c r="U738" s="222"/>
      <c r="V738" s="222"/>
      <c r="W738" s="222"/>
      <c r="X738" s="222"/>
      <c r="Y738" s="222"/>
    </row>
    <row r="739" spans="1:25" ht="15.75" x14ac:dyDescent="0.25">
      <c r="A739" s="202">
        <v>737</v>
      </c>
      <c r="B739" s="222"/>
      <c r="C739" s="224"/>
      <c r="D739" s="222"/>
      <c r="E739" s="222"/>
      <c r="F739" s="222"/>
      <c r="G739" s="222"/>
      <c r="H739" s="222"/>
      <c r="I739" s="222"/>
      <c r="J739" s="222"/>
      <c r="K739" s="208">
        <f t="shared" si="11"/>
        <v>0</v>
      </c>
      <c r="L739" s="222"/>
      <c r="M739" s="222"/>
      <c r="N739" s="222"/>
      <c r="O739" s="222"/>
      <c r="P739" s="222"/>
      <c r="Q739" s="222"/>
      <c r="R739" s="222"/>
      <c r="S739" s="222"/>
      <c r="T739" s="222"/>
      <c r="U739" s="222"/>
      <c r="V739" s="222"/>
      <c r="W739" s="222"/>
      <c r="X739" s="222"/>
      <c r="Y739" s="222"/>
    </row>
    <row r="740" spans="1:25" ht="15.75" x14ac:dyDescent="0.25">
      <c r="A740" s="202">
        <v>738</v>
      </c>
      <c r="B740" s="222"/>
      <c r="C740" s="224"/>
      <c r="D740" s="222"/>
      <c r="E740" s="222"/>
      <c r="F740" s="222"/>
      <c r="G740" s="222"/>
      <c r="H740" s="222"/>
      <c r="I740" s="222"/>
      <c r="J740" s="222"/>
      <c r="K740" s="208">
        <f t="shared" si="11"/>
        <v>0</v>
      </c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  <c r="X740" s="222"/>
      <c r="Y740" s="222"/>
    </row>
    <row r="741" spans="1:25" ht="15.75" x14ac:dyDescent="0.25">
      <c r="A741" s="202">
        <v>739</v>
      </c>
      <c r="B741" s="222"/>
      <c r="C741" s="224"/>
      <c r="D741" s="222"/>
      <c r="E741" s="222"/>
      <c r="F741" s="222"/>
      <c r="G741" s="222"/>
      <c r="H741" s="222"/>
      <c r="I741" s="222"/>
      <c r="J741" s="222"/>
      <c r="K741" s="208">
        <f t="shared" si="11"/>
        <v>0</v>
      </c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  <c r="X741" s="222"/>
      <c r="Y741" s="222"/>
    </row>
    <row r="742" spans="1:25" ht="15.75" x14ac:dyDescent="0.25">
      <c r="A742" s="202">
        <v>740</v>
      </c>
      <c r="B742" s="222"/>
      <c r="C742" s="224"/>
      <c r="D742" s="222"/>
      <c r="E742" s="222"/>
      <c r="F742" s="222"/>
      <c r="G742" s="222"/>
      <c r="H742" s="222"/>
      <c r="I742" s="222"/>
      <c r="J742" s="222"/>
      <c r="K742" s="208">
        <f t="shared" si="11"/>
        <v>0</v>
      </c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  <c r="X742" s="222"/>
      <c r="Y742" s="222"/>
    </row>
    <row r="743" spans="1:25" ht="15.75" x14ac:dyDescent="0.25">
      <c r="A743" s="202">
        <v>741</v>
      </c>
      <c r="B743" s="222"/>
      <c r="C743" s="224"/>
      <c r="D743" s="222"/>
      <c r="E743" s="222"/>
      <c r="F743" s="222"/>
      <c r="G743" s="222"/>
      <c r="H743" s="222"/>
      <c r="I743" s="222"/>
      <c r="J743" s="222"/>
      <c r="K743" s="208">
        <f t="shared" si="11"/>
        <v>0</v>
      </c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22"/>
    </row>
    <row r="744" spans="1:25" ht="15.75" x14ac:dyDescent="0.25">
      <c r="A744" s="202">
        <v>742</v>
      </c>
      <c r="B744" s="222"/>
      <c r="C744" s="224"/>
      <c r="D744" s="222"/>
      <c r="E744" s="222"/>
      <c r="F744" s="222"/>
      <c r="G744" s="222"/>
      <c r="H744" s="222"/>
      <c r="I744" s="222"/>
      <c r="J744" s="222"/>
      <c r="K744" s="208">
        <f t="shared" si="11"/>
        <v>0</v>
      </c>
      <c r="L744" s="222"/>
      <c r="M744" s="222"/>
      <c r="N744" s="222"/>
      <c r="O744" s="222"/>
      <c r="P744" s="222"/>
      <c r="Q744" s="222"/>
      <c r="R744" s="222"/>
      <c r="S744" s="222"/>
      <c r="T744" s="222"/>
      <c r="U744" s="222"/>
      <c r="V744" s="222"/>
      <c r="W744" s="222"/>
      <c r="X744" s="222"/>
      <c r="Y744" s="222"/>
    </row>
    <row r="745" spans="1:25" ht="15.75" x14ac:dyDescent="0.25">
      <c r="A745" s="202">
        <v>743</v>
      </c>
      <c r="B745" s="222"/>
      <c r="C745" s="224"/>
      <c r="D745" s="222"/>
      <c r="E745" s="222"/>
      <c r="F745" s="222"/>
      <c r="G745" s="222"/>
      <c r="H745" s="222"/>
      <c r="I745" s="222"/>
      <c r="J745" s="222"/>
      <c r="K745" s="208">
        <f t="shared" si="11"/>
        <v>0</v>
      </c>
      <c r="L745" s="222"/>
      <c r="M745" s="222"/>
      <c r="N745" s="222"/>
      <c r="O745" s="222"/>
      <c r="P745" s="222"/>
      <c r="Q745" s="222"/>
      <c r="R745" s="222"/>
      <c r="S745" s="222"/>
      <c r="T745" s="222"/>
      <c r="U745" s="222"/>
      <c r="V745" s="222"/>
      <c r="W745" s="222"/>
      <c r="X745" s="222"/>
      <c r="Y745" s="222"/>
    </row>
    <row r="746" spans="1:25" ht="15.75" x14ac:dyDescent="0.25">
      <c r="A746" s="202">
        <v>744</v>
      </c>
      <c r="B746" s="222"/>
      <c r="C746" s="224"/>
      <c r="D746" s="222"/>
      <c r="E746" s="222"/>
      <c r="F746" s="222"/>
      <c r="G746" s="222"/>
      <c r="H746" s="222"/>
      <c r="I746" s="222"/>
      <c r="J746" s="222"/>
      <c r="K746" s="208">
        <f t="shared" si="11"/>
        <v>0</v>
      </c>
      <c r="L746" s="222"/>
      <c r="M746" s="222"/>
      <c r="N746" s="222"/>
      <c r="O746" s="222"/>
      <c r="P746" s="222"/>
      <c r="Q746" s="222"/>
      <c r="R746" s="222"/>
      <c r="S746" s="222"/>
      <c r="T746" s="222"/>
      <c r="U746" s="222"/>
      <c r="V746" s="222"/>
      <c r="W746" s="222"/>
      <c r="X746" s="222"/>
      <c r="Y746" s="222"/>
    </row>
    <row r="747" spans="1:25" ht="15.75" x14ac:dyDescent="0.25">
      <c r="A747" s="202">
        <v>745</v>
      </c>
      <c r="B747" s="222"/>
      <c r="C747" s="224"/>
      <c r="D747" s="222"/>
      <c r="E747" s="222"/>
      <c r="F747" s="222"/>
      <c r="G747" s="222"/>
      <c r="H747" s="222"/>
      <c r="I747" s="222"/>
      <c r="J747" s="222"/>
      <c r="K747" s="208">
        <f t="shared" si="11"/>
        <v>0</v>
      </c>
      <c r="L747" s="222"/>
      <c r="M747" s="222"/>
      <c r="N747" s="222"/>
      <c r="O747" s="222"/>
      <c r="P747" s="222"/>
      <c r="Q747" s="222"/>
      <c r="R747" s="222"/>
      <c r="S747" s="222"/>
      <c r="T747" s="222"/>
      <c r="U747" s="222"/>
      <c r="V747" s="222"/>
      <c r="W747" s="222"/>
      <c r="X747" s="222"/>
      <c r="Y747" s="222"/>
    </row>
    <row r="748" spans="1:25" ht="15.75" x14ac:dyDescent="0.25">
      <c r="A748" s="202">
        <v>746</v>
      </c>
      <c r="B748" s="222"/>
      <c r="C748" s="224"/>
      <c r="D748" s="222"/>
      <c r="E748" s="222"/>
      <c r="F748" s="222"/>
      <c r="G748" s="222"/>
      <c r="H748" s="222"/>
      <c r="I748" s="222"/>
      <c r="J748" s="222"/>
      <c r="K748" s="208">
        <f t="shared" si="11"/>
        <v>0</v>
      </c>
      <c r="L748" s="222"/>
      <c r="M748" s="222"/>
      <c r="N748" s="222"/>
      <c r="O748" s="222"/>
      <c r="P748" s="222"/>
      <c r="Q748" s="222"/>
      <c r="R748" s="222"/>
      <c r="S748" s="222"/>
      <c r="T748" s="222"/>
      <c r="U748" s="222"/>
      <c r="V748" s="222"/>
      <c r="W748" s="222"/>
      <c r="X748" s="222"/>
      <c r="Y748" s="222"/>
    </row>
    <row r="749" spans="1:25" ht="15.75" x14ac:dyDescent="0.25">
      <c r="A749" s="202">
        <v>747</v>
      </c>
      <c r="B749" s="222"/>
      <c r="C749" s="224"/>
      <c r="D749" s="222"/>
      <c r="E749" s="222"/>
      <c r="F749" s="222"/>
      <c r="G749" s="222"/>
      <c r="H749" s="222"/>
      <c r="I749" s="222"/>
      <c r="J749" s="222"/>
      <c r="K749" s="208">
        <f t="shared" si="11"/>
        <v>0</v>
      </c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  <c r="X749" s="222"/>
      <c r="Y749" s="222"/>
    </row>
    <row r="750" spans="1:25" ht="15.75" x14ac:dyDescent="0.25">
      <c r="A750" s="202">
        <v>748</v>
      </c>
      <c r="B750" s="222"/>
      <c r="C750" s="224"/>
      <c r="D750" s="222"/>
      <c r="E750" s="222"/>
      <c r="F750" s="222"/>
      <c r="G750" s="222"/>
      <c r="H750" s="222"/>
      <c r="I750" s="222"/>
      <c r="J750" s="222"/>
      <c r="K750" s="208">
        <f t="shared" si="11"/>
        <v>0</v>
      </c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  <c r="X750" s="222"/>
      <c r="Y750" s="222"/>
    </row>
    <row r="751" spans="1:25" ht="15.75" x14ac:dyDescent="0.25">
      <c r="A751" s="202">
        <v>749</v>
      </c>
      <c r="B751" s="222"/>
      <c r="C751" s="224"/>
      <c r="D751" s="222"/>
      <c r="E751" s="222"/>
      <c r="F751" s="222"/>
      <c r="G751" s="222"/>
      <c r="H751" s="222"/>
      <c r="I751" s="222"/>
      <c r="J751" s="222"/>
      <c r="K751" s="208">
        <f t="shared" si="11"/>
        <v>0</v>
      </c>
      <c r="L751" s="222"/>
      <c r="M751" s="222"/>
      <c r="N751" s="222"/>
      <c r="O751" s="222"/>
      <c r="P751" s="222"/>
      <c r="Q751" s="222"/>
      <c r="R751" s="222"/>
      <c r="S751" s="222"/>
      <c r="T751" s="222"/>
      <c r="U751" s="222"/>
      <c r="V751" s="222"/>
      <c r="W751" s="222"/>
      <c r="X751" s="222"/>
      <c r="Y751" s="222"/>
    </row>
    <row r="752" spans="1:25" ht="15.75" x14ac:dyDescent="0.25">
      <c r="A752" s="202">
        <v>750</v>
      </c>
      <c r="B752" s="222"/>
      <c r="C752" s="224"/>
      <c r="D752" s="222"/>
      <c r="E752" s="222"/>
      <c r="F752" s="222"/>
      <c r="G752" s="222"/>
      <c r="H752" s="222"/>
      <c r="I752" s="222"/>
      <c r="J752" s="222"/>
      <c r="K752" s="208">
        <f t="shared" si="11"/>
        <v>0</v>
      </c>
      <c r="L752" s="222"/>
      <c r="M752" s="222"/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  <c r="X752" s="222"/>
      <c r="Y752" s="222"/>
    </row>
    <row r="753" spans="1:25" ht="15.75" x14ac:dyDescent="0.25">
      <c r="A753" s="202">
        <v>751</v>
      </c>
      <c r="B753" s="222"/>
      <c r="C753" s="224"/>
      <c r="D753" s="222"/>
      <c r="E753" s="222"/>
      <c r="F753" s="222"/>
      <c r="G753" s="222"/>
      <c r="H753" s="222"/>
      <c r="I753" s="222"/>
      <c r="J753" s="222"/>
      <c r="K753" s="208">
        <f t="shared" si="11"/>
        <v>0</v>
      </c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  <c r="X753" s="222"/>
      <c r="Y753" s="222"/>
    </row>
    <row r="754" spans="1:25" ht="15.75" x14ac:dyDescent="0.25">
      <c r="A754" s="202">
        <v>752</v>
      </c>
      <c r="B754" s="222"/>
      <c r="C754" s="224"/>
      <c r="D754" s="222"/>
      <c r="E754" s="222"/>
      <c r="F754" s="222"/>
      <c r="G754" s="222"/>
      <c r="H754" s="222"/>
      <c r="I754" s="222"/>
      <c r="J754" s="222"/>
      <c r="K754" s="208">
        <f t="shared" si="11"/>
        <v>0</v>
      </c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  <c r="X754" s="222"/>
      <c r="Y754" s="222"/>
    </row>
    <row r="755" spans="1:25" ht="15.75" x14ac:dyDescent="0.25">
      <c r="A755" s="202">
        <v>753</v>
      </c>
      <c r="B755" s="222"/>
      <c r="C755" s="224"/>
      <c r="D755" s="222"/>
      <c r="E755" s="222"/>
      <c r="F755" s="222"/>
      <c r="G755" s="222"/>
      <c r="H755" s="222"/>
      <c r="I755" s="222"/>
      <c r="J755" s="222"/>
      <c r="K755" s="208">
        <f t="shared" si="11"/>
        <v>0</v>
      </c>
      <c r="L755" s="222"/>
      <c r="M755" s="222"/>
      <c r="N755" s="222"/>
      <c r="O755" s="222"/>
      <c r="P755" s="222"/>
      <c r="Q755" s="222"/>
      <c r="R755" s="222"/>
      <c r="S755" s="222"/>
      <c r="T755" s="222"/>
      <c r="U755" s="222"/>
      <c r="V755" s="222"/>
      <c r="W755" s="222"/>
      <c r="X755" s="222"/>
      <c r="Y755" s="222"/>
    </row>
    <row r="756" spans="1:25" ht="15.75" x14ac:dyDescent="0.25">
      <c r="A756" s="202">
        <v>754</v>
      </c>
      <c r="B756" s="222"/>
      <c r="C756" s="224"/>
      <c r="D756" s="222"/>
      <c r="E756" s="222"/>
      <c r="F756" s="222"/>
      <c r="G756" s="222"/>
      <c r="H756" s="222"/>
      <c r="I756" s="222"/>
      <c r="J756" s="222"/>
      <c r="K756" s="208">
        <f t="shared" si="11"/>
        <v>0</v>
      </c>
      <c r="L756" s="222"/>
      <c r="M756" s="222"/>
      <c r="N756" s="222"/>
      <c r="O756" s="222"/>
      <c r="P756" s="222"/>
      <c r="Q756" s="222"/>
      <c r="R756" s="222"/>
      <c r="S756" s="222"/>
      <c r="T756" s="222"/>
      <c r="U756" s="222"/>
      <c r="V756" s="222"/>
      <c r="W756" s="222"/>
      <c r="X756" s="222"/>
      <c r="Y756" s="222"/>
    </row>
    <row r="757" spans="1:25" ht="15.75" x14ac:dyDescent="0.25">
      <c r="A757" s="202">
        <v>755</v>
      </c>
      <c r="B757" s="222"/>
      <c r="C757" s="224"/>
      <c r="D757" s="222"/>
      <c r="E757" s="222"/>
      <c r="F757" s="222"/>
      <c r="G757" s="222"/>
      <c r="H757" s="222"/>
      <c r="I757" s="222"/>
      <c r="J757" s="222"/>
      <c r="K757" s="208">
        <f t="shared" si="11"/>
        <v>0</v>
      </c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  <c r="X757" s="222"/>
      <c r="Y757" s="222"/>
    </row>
    <row r="758" spans="1:25" ht="15.75" x14ac:dyDescent="0.25">
      <c r="A758" s="202">
        <v>756</v>
      </c>
      <c r="B758" s="222"/>
      <c r="C758" s="224"/>
      <c r="D758" s="222"/>
      <c r="E758" s="222"/>
      <c r="F758" s="222"/>
      <c r="G758" s="222"/>
      <c r="H758" s="222"/>
      <c r="I758" s="222"/>
      <c r="J758" s="222"/>
      <c r="K758" s="208">
        <f t="shared" si="11"/>
        <v>0</v>
      </c>
      <c r="L758" s="222"/>
      <c r="M758" s="222"/>
      <c r="N758" s="222"/>
      <c r="O758" s="222"/>
      <c r="P758" s="222"/>
      <c r="Q758" s="222"/>
      <c r="R758" s="222"/>
      <c r="S758" s="222"/>
      <c r="T758" s="222"/>
      <c r="U758" s="222"/>
      <c r="V758" s="222"/>
      <c r="W758" s="222"/>
      <c r="X758" s="222"/>
      <c r="Y758" s="222"/>
    </row>
    <row r="759" spans="1:25" ht="15.75" x14ac:dyDescent="0.25">
      <c r="A759" s="202">
        <v>757</v>
      </c>
      <c r="B759" s="222"/>
      <c r="C759" s="224"/>
      <c r="D759" s="222"/>
      <c r="E759" s="222"/>
      <c r="F759" s="222"/>
      <c r="G759" s="222"/>
      <c r="H759" s="222"/>
      <c r="I759" s="222"/>
      <c r="J759" s="222"/>
      <c r="K759" s="208">
        <f t="shared" si="11"/>
        <v>0</v>
      </c>
      <c r="L759" s="222"/>
      <c r="M759" s="222"/>
      <c r="N759" s="222"/>
      <c r="O759" s="222"/>
      <c r="P759" s="222"/>
      <c r="Q759" s="222"/>
      <c r="R759" s="222"/>
      <c r="S759" s="222"/>
      <c r="T759" s="222"/>
      <c r="U759" s="222"/>
      <c r="V759" s="222"/>
      <c r="W759" s="222"/>
      <c r="X759" s="222"/>
      <c r="Y759" s="222"/>
    </row>
    <row r="760" spans="1:25" ht="15.75" x14ac:dyDescent="0.25">
      <c r="A760" s="202">
        <v>758</v>
      </c>
      <c r="B760" s="222"/>
      <c r="C760" s="224"/>
      <c r="D760" s="222"/>
      <c r="E760" s="222"/>
      <c r="F760" s="222"/>
      <c r="G760" s="222"/>
      <c r="H760" s="222"/>
      <c r="I760" s="222"/>
      <c r="J760" s="222"/>
      <c r="K760" s="208">
        <f t="shared" si="11"/>
        <v>0</v>
      </c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222"/>
      <c r="Y760" s="222"/>
    </row>
    <row r="761" spans="1:25" ht="15.75" x14ac:dyDescent="0.25">
      <c r="A761" s="202">
        <v>759</v>
      </c>
      <c r="B761" s="222"/>
      <c r="C761" s="224"/>
      <c r="D761" s="222"/>
      <c r="E761" s="222"/>
      <c r="F761" s="222"/>
      <c r="G761" s="222"/>
      <c r="H761" s="222"/>
      <c r="I761" s="222"/>
      <c r="J761" s="222"/>
      <c r="K761" s="208">
        <f t="shared" si="11"/>
        <v>0</v>
      </c>
      <c r="L761" s="222"/>
      <c r="M761" s="222"/>
      <c r="N761" s="222"/>
      <c r="O761" s="222"/>
      <c r="P761" s="222"/>
      <c r="Q761" s="222"/>
      <c r="R761" s="222"/>
      <c r="S761" s="222"/>
      <c r="T761" s="222"/>
      <c r="U761" s="222"/>
      <c r="V761" s="222"/>
      <c r="W761" s="222"/>
      <c r="X761" s="222"/>
      <c r="Y761" s="222"/>
    </row>
    <row r="762" spans="1:25" ht="15.75" x14ac:dyDescent="0.25">
      <c r="A762" s="202">
        <v>760</v>
      </c>
      <c r="B762" s="222"/>
      <c r="C762" s="224"/>
      <c r="D762" s="222"/>
      <c r="E762" s="222"/>
      <c r="F762" s="222"/>
      <c r="G762" s="222"/>
      <c r="H762" s="222"/>
      <c r="I762" s="222"/>
      <c r="J762" s="222"/>
      <c r="K762" s="208">
        <f t="shared" si="11"/>
        <v>0</v>
      </c>
      <c r="L762" s="222"/>
      <c r="M762" s="222"/>
      <c r="N762" s="222"/>
      <c r="O762" s="222"/>
      <c r="P762" s="222"/>
      <c r="Q762" s="222"/>
      <c r="R762" s="222"/>
      <c r="S762" s="222"/>
      <c r="T762" s="222"/>
      <c r="U762" s="222"/>
      <c r="V762" s="222"/>
      <c r="W762" s="222"/>
      <c r="X762" s="222"/>
      <c r="Y762" s="222"/>
    </row>
    <row r="763" spans="1:25" ht="15.75" x14ac:dyDescent="0.25">
      <c r="A763" s="202">
        <v>761</v>
      </c>
      <c r="B763" s="222"/>
      <c r="C763" s="224"/>
      <c r="D763" s="222"/>
      <c r="E763" s="222"/>
      <c r="F763" s="222"/>
      <c r="G763" s="222"/>
      <c r="H763" s="222"/>
      <c r="I763" s="222"/>
      <c r="J763" s="222"/>
      <c r="K763" s="208">
        <f t="shared" si="11"/>
        <v>0</v>
      </c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  <c r="X763" s="222"/>
      <c r="Y763" s="222"/>
    </row>
    <row r="764" spans="1:25" ht="15.75" x14ac:dyDescent="0.25">
      <c r="A764" s="202">
        <v>762</v>
      </c>
      <c r="B764" s="222"/>
      <c r="C764" s="224"/>
      <c r="D764" s="222"/>
      <c r="E764" s="222"/>
      <c r="F764" s="222"/>
      <c r="G764" s="222"/>
      <c r="H764" s="222"/>
      <c r="I764" s="222"/>
      <c r="J764" s="222"/>
      <c r="K764" s="208">
        <f t="shared" si="11"/>
        <v>0</v>
      </c>
      <c r="L764" s="222"/>
      <c r="M764" s="222"/>
      <c r="N764" s="222"/>
      <c r="O764" s="222"/>
      <c r="P764" s="222"/>
      <c r="Q764" s="222"/>
      <c r="R764" s="222"/>
      <c r="S764" s="222"/>
      <c r="T764" s="222"/>
      <c r="U764" s="222"/>
      <c r="V764" s="222"/>
      <c r="W764" s="222"/>
      <c r="X764" s="222"/>
      <c r="Y764" s="222"/>
    </row>
    <row r="765" spans="1:25" ht="15.75" x14ac:dyDescent="0.25">
      <c r="A765" s="202">
        <v>763</v>
      </c>
      <c r="B765" s="222"/>
      <c r="C765" s="224"/>
      <c r="D765" s="222"/>
      <c r="E765" s="222"/>
      <c r="F765" s="222"/>
      <c r="G765" s="222"/>
      <c r="H765" s="222"/>
      <c r="I765" s="222"/>
      <c r="J765" s="222"/>
      <c r="K765" s="208">
        <f t="shared" si="11"/>
        <v>0</v>
      </c>
      <c r="L765" s="222"/>
      <c r="M765" s="222"/>
      <c r="N765" s="222"/>
      <c r="O765" s="222"/>
      <c r="P765" s="222"/>
      <c r="Q765" s="222"/>
      <c r="R765" s="222"/>
      <c r="S765" s="222"/>
      <c r="T765" s="222"/>
      <c r="U765" s="222"/>
      <c r="V765" s="222"/>
      <c r="W765" s="222"/>
      <c r="X765" s="222"/>
      <c r="Y765" s="222"/>
    </row>
    <row r="766" spans="1:25" ht="15.75" x14ac:dyDescent="0.25">
      <c r="A766" s="202">
        <v>764</v>
      </c>
      <c r="B766" s="222"/>
      <c r="C766" s="224"/>
      <c r="D766" s="222"/>
      <c r="E766" s="222"/>
      <c r="F766" s="222"/>
      <c r="G766" s="222"/>
      <c r="H766" s="222"/>
      <c r="I766" s="222"/>
      <c r="J766" s="222"/>
      <c r="K766" s="208">
        <f t="shared" si="11"/>
        <v>0</v>
      </c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222"/>
      <c r="Y766" s="222"/>
    </row>
    <row r="767" spans="1:25" ht="15.75" x14ac:dyDescent="0.25">
      <c r="A767" s="202">
        <v>765</v>
      </c>
      <c r="B767" s="222"/>
      <c r="C767" s="224"/>
      <c r="D767" s="222"/>
      <c r="E767" s="222"/>
      <c r="F767" s="222"/>
      <c r="G767" s="222"/>
      <c r="H767" s="222"/>
      <c r="I767" s="222"/>
      <c r="J767" s="222"/>
      <c r="K767" s="208">
        <f t="shared" si="11"/>
        <v>0</v>
      </c>
      <c r="L767" s="222"/>
      <c r="M767" s="222"/>
      <c r="N767" s="222"/>
      <c r="O767" s="222"/>
      <c r="P767" s="222"/>
      <c r="Q767" s="222"/>
      <c r="R767" s="222"/>
      <c r="S767" s="222"/>
      <c r="T767" s="222"/>
      <c r="U767" s="222"/>
      <c r="V767" s="222"/>
      <c r="W767" s="222"/>
      <c r="X767" s="222"/>
      <c r="Y767" s="222"/>
    </row>
    <row r="768" spans="1:25" ht="15.75" x14ac:dyDescent="0.25">
      <c r="A768" s="202">
        <v>766</v>
      </c>
      <c r="B768" s="222"/>
      <c r="C768" s="224"/>
      <c r="D768" s="222"/>
      <c r="E768" s="222"/>
      <c r="F768" s="222"/>
      <c r="G768" s="222"/>
      <c r="H768" s="222"/>
      <c r="I768" s="222"/>
      <c r="J768" s="222"/>
      <c r="K768" s="208">
        <f t="shared" si="11"/>
        <v>0</v>
      </c>
      <c r="L768" s="222"/>
      <c r="M768" s="222"/>
      <c r="N768" s="222"/>
      <c r="O768" s="222"/>
      <c r="P768" s="222"/>
      <c r="Q768" s="222"/>
      <c r="R768" s="222"/>
      <c r="S768" s="222"/>
      <c r="T768" s="222"/>
      <c r="U768" s="222"/>
      <c r="V768" s="222"/>
      <c r="W768" s="222"/>
      <c r="X768" s="222"/>
      <c r="Y768" s="222"/>
    </row>
    <row r="769" spans="1:25" ht="15.75" x14ac:dyDescent="0.25">
      <c r="A769" s="202">
        <v>767</v>
      </c>
      <c r="B769" s="222"/>
      <c r="C769" s="224"/>
      <c r="D769" s="222"/>
      <c r="E769" s="222"/>
      <c r="F769" s="222"/>
      <c r="G769" s="222"/>
      <c r="H769" s="222"/>
      <c r="I769" s="222"/>
      <c r="J769" s="222"/>
      <c r="K769" s="208">
        <f t="shared" si="11"/>
        <v>0</v>
      </c>
      <c r="L769" s="222"/>
      <c r="M769" s="222"/>
      <c r="N769" s="222"/>
      <c r="O769" s="222"/>
      <c r="P769" s="222"/>
      <c r="Q769" s="222"/>
      <c r="R769" s="222"/>
      <c r="S769" s="222"/>
      <c r="T769" s="222"/>
      <c r="U769" s="222"/>
      <c r="V769" s="222"/>
      <c r="W769" s="222"/>
      <c r="X769" s="222"/>
      <c r="Y769" s="222"/>
    </row>
    <row r="770" spans="1:25" ht="15.75" x14ac:dyDescent="0.25">
      <c r="A770" s="202">
        <v>768</v>
      </c>
      <c r="B770" s="222"/>
      <c r="C770" s="224"/>
      <c r="D770" s="222"/>
      <c r="E770" s="222"/>
      <c r="F770" s="222"/>
      <c r="G770" s="222"/>
      <c r="H770" s="222"/>
      <c r="I770" s="222"/>
      <c r="J770" s="222"/>
      <c r="K770" s="208">
        <f t="shared" si="11"/>
        <v>0</v>
      </c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  <c r="X770" s="222"/>
      <c r="Y770" s="222"/>
    </row>
    <row r="771" spans="1:25" ht="15.75" x14ac:dyDescent="0.25">
      <c r="A771" s="202">
        <v>769</v>
      </c>
      <c r="B771" s="222"/>
      <c r="C771" s="224"/>
      <c r="D771" s="222"/>
      <c r="E771" s="222"/>
      <c r="F771" s="222"/>
      <c r="G771" s="222"/>
      <c r="H771" s="222"/>
      <c r="I771" s="222"/>
      <c r="J771" s="222"/>
      <c r="K771" s="208">
        <f t="shared" si="11"/>
        <v>0</v>
      </c>
      <c r="L771" s="222"/>
      <c r="M771" s="222"/>
      <c r="N771" s="222"/>
      <c r="O771" s="222"/>
      <c r="P771" s="222"/>
      <c r="Q771" s="222"/>
      <c r="R771" s="222"/>
      <c r="S771" s="222"/>
      <c r="T771" s="222"/>
      <c r="U771" s="222"/>
      <c r="V771" s="222"/>
      <c r="W771" s="222"/>
      <c r="X771" s="222"/>
      <c r="Y771" s="222"/>
    </row>
    <row r="772" spans="1:25" ht="15.75" x14ac:dyDescent="0.25">
      <c r="A772" s="202">
        <v>770</v>
      </c>
      <c r="B772" s="222"/>
      <c r="C772" s="224"/>
      <c r="D772" s="222"/>
      <c r="E772" s="222"/>
      <c r="F772" s="222"/>
      <c r="G772" s="222"/>
      <c r="H772" s="222"/>
      <c r="I772" s="222"/>
      <c r="J772" s="222"/>
      <c r="K772" s="208">
        <f t="shared" ref="K772:K835" si="12">C772</f>
        <v>0</v>
      </c>
      <c r="L772" s="222"/>
      <c r="M772" s="222"/>
      <c r="N772" s="222"/>
      <c r="O772" s="222"/>
      <c r="P772" s="222"/>
      <c r="Q772" s="222"/>
      <c r="R772" s="222"/>
      <c r="S772" s="222"/>
      <c r="T772" s="222"/>
      <c r="U772" s="222"/>
      <c r="V772" s="222"/>
      <c r="W772" s="222"/>
      <c r="X772" s="222"/>
      <c r="Y772" s="222"/>
    </row>
    <row r="773" spans="1:25" ht="15.75" x14ac:dyDescent="0.25">
      <c r="A773" s="202">
        <v>771</v>
      </c>
      <c r="B773" s="222"/>
      <c r="C773" s="224"/>
      <c r="D773" s="222"/>
      <c r="E773" s="222"/>
      <c r="F773" s="222"/>
      <c r="G773" s="222"/>
      <c r="H773" s="222"/>
      <c r="I773" s="222"/>
      <c r="J773" s="222"/>
      <c r="K773" s="208">
        <f t="shared" si="12"/>
        <v>0</v>
      </c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22"/>
    </row>
    <row r="774" spans="1:25" ht="15.75" x14ac:dyDescent="0.25">
      <c r="A774" s="202">
        <v>772</v>
      </c>
      <c r="B774" s="222"/>
      <c r="C774" s="224"/>
      <c r="D774" s="222"/>
      <c r="E774" s="222"/>
      <c r="F774" s="222"/>
      <c r="G774" s="222"/>
      <c r="H774" s="222"/>
      <c r="I774" s="222"/>
      <c r="J774" s="222"/>
      <c r="K774" s="208">
        <f t="shared" si="12"/>
        <v>0</v>
      </c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  <c r="X774" s="222"/>
      <c r="Y774" s="222"/>
    </row>
    <row r="775" spans="1:25" ht="15.75" x14ac:dyDescent="0.25">
      <c r="A775" s="202">
        <v>773</v>
      </c>
      <c r="B775" s="222"/>
      <c r="C775" s="224"/>
      <c r="D775" s="222"/>
      <c r="E775" s="222"/>
      <c r="F775" s="222"/>
      <c r="G775" s="222"/>
      <c r="H775" s="222"/>
      <c r="I775" s="222"/>
      <c r="J775" s="222"/>
      <c r="K775" s="208">
        <f t="shared" si="12"/>
        <v>0</v>
      </c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  <c r="X775" s="222"/>
      <c r="Y775" s="222"/>
    </row>
    <row r="776" spans="1:25" ht="15.75" x14ac:dyDescent="0.25">
      <c r="A776" s="202">
        <v>774</v>
      </c>
      <c r="B776" s="222"/>
      <c r="C776" s="224"/>
      <c r="D776" s="222"/>
      <c r="E776" s="222"/>
      <c r="F776" s="222"/>
      <c r="G776" s="222"/>
      <c r="H776" s="222"/>
      <c r="I776" s="222"/>
      <c r="J776" s="222"/>
      <c r="K776" s="208">
        <f t="shared" si="12"/>
        <v>0</v>
      </c>
      <c r="L776" s="222"/>
      <c r="M776" s="222"/>
      <c r="N776" s="222"/>
      <c r="O776" s="222"/>
      <c r="P776" s="222"/>
      <c r="Q776" s="222"/>
      <c r="R776" s="222"/>
      <c r="S776" s="222"/>
      <c r="T776" s="222"/>
      <c r="U776" s="222"/>
      <c r="V776" s="222"/>
      <c r="W776" s="222"/>
      <c r="X776" s="222"/>
      <c r="Y776" s="222"/>
    </row>
    <row r="777" spans="1:25" ht="15.75" x14ac:dyDescent="0.25">
      <c r="A777" s="202">
        <v>775</v>
      </c>
      <c r="B777" s="222"/>
      <c r="C777" s="224"/>
      <c r="D777" s="222"/>
      <c r="E777" s="222"/>
      <c r="F777" s="222"/>
      <c r="G777" s="222"/>
      <c r="H777" s="222"/>
      <c r="I777" s="222"/>
      <c r="J777" s="222"/>
      <c r="K777" s="208">
        <f t="shared" si="12"/>
        <v>0</v>
      </c>
      <c r="L777" s="222"/>
      <c r="M777" s="222"/>
      <c r="N777" s="222"/>
      <c r="O777" s="222"/>
      <c r="P777" s="222"/>
      <c r="Q777" s="222"/>
      <c r="R777" s="222"/>
      <c r="S777" s="222"/>
      <c r="T777" s="222"/>
      <c r="U777" s="222"/>
      <c r="V777" s="222"/>
      <c r="W777" s="222"/>
      <c r="X777" s="222"/>
      <c r="Y777" s="222"/>
    </row>
    <row r="778" spans="1:25" ht="15.75" x14ac:dyDescent="0.25">
      <c r="A778" s="202">
        <v>776</v>
      </c>
      <c r="B778" s="222"/>
      <c r="C778" s="224"/>
      <c r="D778" s="222"/>
      <c r="E778" s="222"/>
      <c r="F778" s="222"/>
      <c r="G778" s="222"/>
      <c r="H778" s="222"/>
      <c r="I778" s="222"/>
      <c r="J778" s="222"/>
      <c r="K778" s="208">
        <f t="shared" si="12"/>
        <v>0</v>
      </c>
      <c r="L778" s="222"/>
      <c r="M778" s="222"/>
      <c r="N778" s="222"/>
      <c r="O778" s="222"/>
      <c r="P778" s="222"/>
      <c r="Q778" s="222"/>
      <c r="R778" s="222"/>
      <c r="S778" s="222"/>
      <c r="T778" s="222"/>
      <c r="U778" s="222"/>
      <c r="V778" s="222"/>
      <c r="W778" s="222"/>
      <c r="X778" s="222"/>
      <c r="Y778" s="222"/>
    </row>
    <row r="779" spans="1:25" ht="15.75" x14ac:dyDescent="0.25">
      <c r="A779" s="202">
        <v>777</v>
      </c>
      <c r="B779" s="222"/>
      <c r="C779" s="224"/>
      <c r="D779" s="222"/>
      <c r="E779" s="222"/>
      <c r="F779" s="222"/>
      <c r="G779" s="222"/>
      <c r="H779" s="222"/>
      <c r="I779" s="222"/>
      <c r="J779" s="222"/>
      <c r="K779" s="208">
        <f t="shared" si="12"/>
        <v>0</v>
      </c>
      <c r="L779" s="222"/>
      <c r="M779" s="222"/>
      <c r="N779" s="222"/>
      <c r="O779" s="222"/>
      <c r="P779" s="222"/>
      <c r="Q779" s="222"/>
      <c r="R779" s="222"/>
      <c r="S779" s="222"/>
      <c r="T779" s="222"/>
      <c r="U779" s="222"/>
      <c r="V779" s="222"/>
      <c r="W779" s="222"/>
      <c r="X779" s="222"/>
      <c r="Y779" s="222"/>
    </row>
    <row r="780" spans="1:25" ht="15.75" x14ac:dyDescent="0.25">
      <c r="A780" s="202">
        <v>778</v>
      </c>
      <c r="B780" s="222"/>
      <c r="C780" s="224"/>
      <c r="D780" s="222"/>
      <c r="E780" s="222"/>
      <c r="F780" s="222"/>
      <c r="G780" s="222"/>
      <c r="H780" s="222"/>
      <c r="I780" s="222"/>
      <c r="J780" s="222"/>
      <c r="K780" s="208">
        <f t="shared" si="12"/>
        <v>0</v>
      </c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  <c r="X780" s="222"/>
      <c r="Y780" s="222"/>
    </row>
    <row r="781" spans="1:25" ht="15.75" x14ac:dyDescent="0.25">
      <c r="A781" s="202">
        <v>779</v>
      </c>
      <c r="B781" s="222"/>
      <c r="C781" s="224"/>
      <c r="D781" s="222"/>
      <c r="E781" s="222"/>
      <c r="F781" s="222"/>
      <c r="G781" s="222"/>
      <c r="H781" s="222"/>
      <c r="I781" s="222"/>
      <c r="J781" s="222"/>
      <c r="K781" s="208">
        <f t="shared" si="12"/>
        <v>0</v>
      </c>
      <c r="L781" s="222"/>
      <c r="M781" s="222"/>
      <c r="N781" s="222"/>
      <c r="O781" s="222"/>
      <c r="P781" s="222"/>
      <c r="Q781" s="222"/>
      <c r="R781" s="222"/>
      <c r="S781" s="222"/>
      <c r="T781" s="222"/>
      <c r="U781" s="222"/>
      <c r="V781" s="222"/>
      <c r="W781" s="222"/>
      <c r="X781" s="222"/>
      <c r="Y781" s="222"/>
    </row>
    <row r="782" spans="1:25" ht="15.75" x14ac:dyDescent="0.25">
      <c r="A782" s="202">
        <v>780</v>
      </c>
      <c r="B782" s="222"/>
      <c r="C782" s="224"/>
      <c r="D782" s="222"/>
      <c r="E782" s="222"/>
      <c r="F782" s="222"/>
      <c r="G782" s="222"/>
      <c r="H782" s="222"/>
      <c r="I782" s="222"/>
      <c r="J782" s="222"/>
      <c r="K782" s="208">
        <f t="shared" si="12"/>
        <v>0</v>
      </c>
      <c r="L782" s="222"/>
      <c r="M782" s="222"/>
      <c r="N782" s="222"/>
      <c r="O782" s="222"/>
      <c r="P782" s="222"/>
      <c r="Q782" s="222"/>
      <c r="R782" s="222"/>
      <c r="S782" s="222"/>
      <c r="T782" s="222"/>
      <c r="U782" s="222"/>
      <c r="V782" s="222"/>
      <c r="W782" s="222"/>
      <c r="X782" s="222"/>
      <c r="Y782" s="222"/>
    </row>
    <row r="783" spans="1:25" ht="15.75" x14ac:dyDescent="0.25">
      <c r="A783" s="202">
        <v>781</v>
      </c>
      <c r="B783" s="222"/>
      <c r="C783" s="224"/>
      <c r="D783" s="222"/>
      <c r="E783" s="222"/>
      <c r="F783" s="222"/>
      <c r="G783" s="222"/>
      <c r="H783" s="222"/>
      <c r="I783" s="222"/>
      <c r="J783" s="222"/>
      <c r="K783" s="208">
        <f t="shared" si="12"/>
        <v>0</v>
      </c>
      <c r="L783" s="222"/>
      <c r="M783" s="222"/>
      <c r="N783" s="222"/>
      <c r="O783" s="222"/>
      <c r="P783" s="222"/>
      <c r="Q783" s="222"/>
      <c r="R783" s="222"/>
      <c r="S783" s="222"/>
      <c r="T783" s="222"/>
      <c r="U783" s="222"/>
      <c r="V783" s="222"/>
      <c r="W783" s="222"/>
      <c r="X783" s="222"/>
      <c r="Y783" s="222"/>
    </row>
    <row r="784" spans="1:25" ht="15.75" x14ac:dyDescent="0.25">
      <c r="A784" s="202">
        <v>782</v>
      </c>
      <c r="B784" s="222"/>
      <c r="C784" s="224"/>
      <c r="D784" s="222"/>
      <c r="E784" s="222"/>
      <c r="F784" s="222"/>
      <c r="G784" s="222"/>
      <c r="H784" s="222"/>
      <c r="I784" s="222"/>
      <c r="J784" s="222"/>
      <c r="K784" s="208">
        <f t="shared" si="12"/>
        <v>0</v>
      </c>
      <c r="L784" s="222"/>
      <c r="M784" s="222"/>
      <c r="N784" s="222"/>
      <c r="O784" s="222"/>
      <c r="P784" s="222"/>
      <c r="Q784" s="222"/>
      <c r="R784" s="222"/>
      <c r="S784" s="222"/>
      <c r="T784" s="222"/>
      <c r="U784" s="222"/>
      <c r="V784" s="222"/>
      <c r="W784" s="222"/>
      <c r="X784" s="222"/>
      <c r="Y784" s="222"/>
    </row>
    <row r="785" spans="1:25" ht="15.75" x14ac:dyDescent="0.25">
      <c r="A785" s="202">
        <v>783</v>
      </c>
      <c r="B785" s="222"/>
      <c r="C785" s="224"/>
      <c r="D785" s="222"/>
      <c r="E785" s="222"/>
      <c r="F785" s="222"/>
      <c r="G785" s="222"/>
      <c r="H785" s="222"/>
      <c r="I785" s="222"/>
      <c r="J785" s="222"/>
      <c r="K785" s="208">
        <f t="shared" si="12"/>
        <v>0</v>
      </c>
      <c r="L785" s="222"/>
      <c r="M785" s="222"/>
      <c r="N785" s="222"/>
      <c r="O785" s="222"/>
      <c r="P785" s="222"/>
      <c r="Q785" s="222"/>
      <c r="R785" s="222"/>
      <c r="S785" s="222"/>
      <c r="T785" s="222"/>
      <c r="U785" s="222"/>
      <c r="V785" s="222"/>
      <c r="W785" s="222"/>
      <c r="X785" s="222"/>
      <c r="Y785" s="222"/>
    </row>
    <row r="786" spans="1:25" ht="15.75" x14ac:dyDescent="0.25">
      <c r="A786" s="202">
        <v>784</v>
      </c>
      <c r="B786" s="222"/>
      <c r="C786" s="224"/>
      <c r="D786" s="222"/>
      <c r="E786" s="222"/>
      <c r="F786" s="222"/>
      <c r="G786" s="222"/>
      <c r="H786" s="222"/>
      <c r="I786" s="222"/>
      <c r="J786" s="222"/>
      <c r="K786" s="208">
        <f t="shared" si="12"/>
        <v>0</v>
      </c>
      <c r="L786" s="222"/>
      <c r="M786" s="222"/>
      <c r="N786" s="222"/>
      <c r="O786" s="222"/>
      <c r="P786" s="222"/>
      <c r="Q786" s="222"/>
      <c r="R786" s="222"/>
      <c r="S786" s="222"/>
      <c r="T786" s="222"/>
      <c r="U786" s="222"/>
      <c r="V786" s="222"/>
      <c r="W786" s="222"/>
      <c r="X786" s="222"/>
      <c r="Y786" s="222"/>
    </row>
    <row r="787" spans="1:25" ht="15.75" x14ac:dyDescent="0.25">
      <c r="A787" s="202">
        <v>785</v>
      </c>
      <c r="B787" s="222"/>
      <c r="C787" s="224"/>
      <c r="D787" s="222"/>
      <c r="E787" s="222"/>
      <c r="F787" s="222"/>
      <c r="G787" s="222"/>
      <c r="H787" s="222"/>
      <c r="I787" s="222"/>
      <c r="J787" s="222"/>
      <c r="K787" s="208">
        <f t="shared" si="12"/>
        <v>0</v>
      </c>
      <c r="L787" s="222"/>
      <c r="M787" s="222"/>
      <c r="N787" s="222"/>
      <c r="O787" s="222"/>
      <c r="P787" s="222"/>
      <c r="Q787" s="222"/>
      <c r="R787" s="222"/>
      <c r="S787" s="222"/>
      <c r="T787" s="222"/>
      <c r="U787" s="222"/>
      <c r="V787" s="222"/>
      <c r="W787" s="222"/>
      <c r="X787" s="222"/>
      <c r="Y787" s="222"/>
    </row>
    <row r="788" spans="1:25" ht="15.75" x14ac:dyDescent="0.25">
      <c r="A788" s="202">
        <v>786</v>
      </c>
      <c r="B788" s="222"/>
      <c r="C788" s="224"/>
      <c r="D788" s="222"/>
      <c r="E788" s="222"/>
      <c r="F788" s="222"/>
      <c r="G788" s="222"/>
      <c r="H788" s="222"/>
      <c r="I788" s="222"/>
      <c r="J788" s="222"/>
      <c r="K788" s="208">
        <f t="shared" si="12"/>
        <v>0</v>
      </c>
      <c r="L788" s="222"/>
      <c r="M788" s="222"/>
      <c r="N788" s="222"/>
      <c r="O788" s="222"/>
      <c r="P788" s="222"/>
      <c r="Q788" s="222"/>
      <c r="R788" s="222"/>
      <c r="S788" s="222"/>
      <c r="T788" s="222"/>
      <c r="U788" s="222"/>
      <c r="V788" s="222"/>
      <c r="W788" s="222"/>
      <c r="X788" s="222"/>
      <c r="Y788" s="222"/>
    </row>
    <row r="789" spans="1:25" ht="15.75" x14ac:dyDescent="0.25">
      <c r="A789" s="202">
        <v>787</v>
      </c>
      <c r="B789" s="222"/>
      <c r="C789" s="224"/>
      <c r="D789" s="222"/>
      <c r="E789" s="222"/>
      <c r="F789" s="222"/>
      <c r="G789" s="222"/>
      <c r="H789" s="222"/>
      <c r="I789" s="222"/>
      <c r="J789" s="222"/>
      <c r="K789" s="208">
        <f t="shared" si="12"/>
        <v>0</v>
      </c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22"/>
    </row>
    <row r="790" spans="1:25" ht="15.75" x14ac:dyDescent="0.25">
      <c r="A790" s="202">
        <v>788</v>
      </c>
      <c r="B790" s="222"/>
      <c r="C790" s="224"/>
      <c r="D790" s="222"/>
      <c r="E790" s="222"/>
      <c r="F790" s="222"/>
      <c r="G790" s="222"/>
      <c r="H790" s="222"/>
      <c r="I790" s="222"/>
      <c r="J790" s="222"/>
      <c r="K790" s="208">
        <f t="shared" si="12"/>
        <v>0</v>
      </c>
      <c r="L790" s="222"/>
      <c r="M790" s="222"/>
      <c r="N790" s="222"/>
      <c r="O790" s="222"/>
      <c r="P790" s="222"/>
      <c r="Q790" s="222"/>
      <c r="R790" s="222"/>
      <c r="S790" s="222"/>
      <c r="T790" s="222"/>
      <c r="U790" s="222"/>
      <c r="V790" s="222"/>
      <c r="W790" s="222"/>
      <c r="X790" s="222"/>
      <c r="Y790" s="222"/>
    </row>
    <row r="791" spans="1:25" ht="15.75" x14ac:dyDescent="0.25">
      <c r="A791" s="202">
        <v>789</v>
      </c>
      <c r="B791" s="222"/>
      <c r="C791" s="224"/>
      <c r="D791" s="222"/>
      <c r="E791" s="222"/>
      <c r="F791" s="222"/>
      <c r="G791" s="222"/>
      <c r="H791" s="222"/>
      <c r="I791" s="222"/>
      <c r="J791" s="222"/>
      <c r="K791" s="208">
        <f t="shared" si="12"/>
        <v>0</v>
      </c>
      <c r="L791" s="222"/>
      <c r="M791" s="222"/>
      <c r="N791" s="222"/>
      <c r="O791" s="222"/>
      <c r="P791" s="222"/>
      <c r="Q791" s="222"/>
      <c r="R791" s="222"/>
      <c r="S791" s="222"/>
      <c r="T791" s="222"/>
      <c r="U791" s="222"/>
      <c r="V791" s="222"/>
      <c r="W791" s="222"/>
      <c r="X791" s="222"/>
      <c r="Y791" s="222"/>
    </row>
    <row r="792" spans="1:25" ht="15.75" x14ac:dyDescent="0.25">
      <c r="A792" s="202">
        <v>790</v>
      </c>
      <c r="B792" s="222"/>
      <c r="C792" s="224"/>
      <c r="D792" s="222"/>
      <c r="E792" s="222"/>
      <c r="F792" s="222"/>
      <c r="G792" s="222"/>
      <c r="H792" s="222"/>
      <c r="I792" s="222"/>
      <c r="J792" s="222"/>
      <c r="K792" s="208">
        <f t="shared" si="12"/>
        <v>0</v>
      </c>
      <c r="L792" s="222"/>
      <c r="M792" s="222"/>
      <c r="N792" s="222"/>
      <c r="O792" s="222"/>
      <c r="P792" s="222"/>
      <c r="Q792" s="222"/>
      <c r="R792" s="222"/>
      <c r="S792" s="222"/>
      <c r="T792" s="222"/>
      <c r="U792" s="222"/>
      <c r="V792" s="222"/>
      <c r="W792" s="222"/>
      <c r="X792" s="222"/>
      <c r="Y792" s="222"/>
    </row>
    <row r="793" spans="1:25" ht="15.75" x14ac:dyDescent="0.25">
      <c r="A793" s="202">
        <v>791</v>
      </c>
      <c r="B793" s="222"/>
      <c r="C793" s="224"/>
      <c r="D793" s="222"/>
      <c r="E793" s="222"/>
      <c r="F793" s="222"/>
      <c r="G793" s="222"/>
      <c r="H793" s="222"/>
      <c r="I793" s="222"/>
      <c r="J793" s="222"/>
      <c r="K793" s="208">
        <f t="shared" si="12"/>
        <v>0</v>
      </c>
      <c r="L793" s="222"/>
      <c r="M793" s="222"/>
      <c r="N793" s="222"/>
      <c r="O793" s="222"/>
      <c r="P793" s="222"/>
      <c r="Q793" s="222"/>
      <c r="R793" s="222"/>
      <c r="S793" s="222"/>
      <c r="T793" s="222"/>
      <c r="U793" s="222"/>
      <c r="V793" s="222"/>
      <c r="W793" s="222"/>
      <c r="X793" s="222"/>
      <c r="Y793" s="222"/>
    </row>
    <row r="794" spans="1:25" ht="15.75" x14ac:dyDescent="0.25">
      <c r="A794" s="202">
        <v>792</v>
      </c>
      <c r="B794" s="222"/>
      <c r="C794" s="224"/>
      <c r="D794" s="222"/>
      <c r="E794" s="222"/>
      <c r="F794" s="222"/>
      <c r="G794" s="222"/>
      <c r="H794" s="222"/>
      <c r="I794" s="222"/>
      <c r="J794" s="222"/>
      <c r="K794" s="208">
        <f t="shared" si="12"/>
        <v>0</v>
      </c>
      <c r="L794" s="222"/>
      <c r="M794" s="222"/>
      <c r="N794" s="222"/>
      <c r="O794" s="222"/>
      <c r="P794" s="222"/>
      <c r="Q794" s="222"/>
      <c r="R794" s="222"/>
      <c r="S794" s="222"/>
      <c r="T794" s="222"/>
      <c r="U794" s="222"/>
      <c r="V794" s="222"/>
      <c r="W794" s="222"/>
      <c r="X794" s="222"/>
      <c r="Y794" s="222"/>
    </row>
    <row r="795" spans="1:25" ht="15.75" x14ac:dyDescent="0.25">
      <c r="A795" s="202">
        <v>793</v>
      </c>
      <c r="B795" s="222"/>
      <c r="C795" s="224"/>
      <c r="D795" s="222"/>
      <c r="E795" s="222"/>
      <c r="F795" s="222"/>
      <c r="G795" s="222"/>
      <c r="H795" s="222"/>
      <c r="I795" s="222"/>
      <c r="J795" s="222"/>
      <c r="K795" s="208">
        <f t="shared" si="12"/>
        <v>0</v>
      </c>
      <c r="L795" s="222"/>
      <c r="M795" s="222"/>
      <c r="N795" s="222"/>
      <c r="O795" s="222"/>
      <c r="P795" s="222"/>
      <c r="Q795" s="222"/>
      <c r="R795" s="222"/>
      <c r="S795" s="222"/>
      <c r="T795" s="222"/>
      <c r="U795" s="222"/>
      <c r="V795" s="222"/>
      <c r="W795" s="222"/>
      <c r="X795" s="222"/>
      <c r="Y795" s="222"/>
    </row>
    <row r="796" spans="1:25" ht="15.75" x14ac:dyDescent="0.25">
      <c r="A796" s="202">
        <v>794</v>
      </c>
      <c r="B796" s="222"/>
      <c r="C796" s="224"/>
      <c r="D796" s="222"/>
      <c r="E796" s="222"/>
      <c r="F796" s="222"/>
      <c r="G796" s="222"/>
      <c r="H796" s="222"/>
      <c r="I796" s="222"/>
      <c r="J796" s="222"/>
      <c r="K796" s="208">
        <f t="shared" si="12"/>
        <v>0</v>
      </c>
      <c r="L796" s="222"/>
      <c r="M796" s="222"/>
      <c r="N796" s="222"/>
      <c r="O796" s="222"/>
      <c r="P796" s="222"/>
      <c r="Q796" s="222"/>
      <c r="R796" s="222"/>
      <c r="S796" s="222"/>
      <c r="T796" s="222"/>
      <c r="U796" s="222"/>
      <c r="V796" s="222"/>
      <c r="W796" s="222"/>
      <c r="X796" s="222"/>
      <c r="Y796" s="222"/>
    </row>
    <row r="797" spans="1:25" ht="15.75" x14ac:dyDescent="0.25">
      <c r="A797" s="202">
        <v>795</v>
      </c>
      <c r="B797" s="222"/>
      <c r="C797" s="224"/>
      <c r="D797" s="222"/>
      <c r="E797" s="222"/>
      <c r="F797" s="222"/>
      <c r="G797" s="222"/>
      <c r="H797" s="222"/>
      <c r="I797" s="222"/>
      <c r="J797" s="222"/>
      <c r="K797" s="208">
        <f t="shared" si="12"/>
        <v>0</v>
      </c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  <c r="X797" s="222"/>
      <c r="Y797" s="222"/>
    </row>
    <row r="798" spans="1:25" ht="15.75" x14ac:dyDescent="0.25">
      <c r="A798" s="202">
        <v>796</v>
      </c>
      <c r="B798" s="222"/>
      <c r="C798" s="224"/>
      <c r="D798" s="222"/>
      <c r="E798" s="222"/>
      <c r="F798" s="222"/>
      <c r="G798" s="222"/>
      <c r="H798" s="222"/>
      <c r="I798" s="222"/>
      <c r="J798" s="222"/>
      <c r="K798" s="208">
        <f t="shared" si="12"/>
        <v>0</v>
      </c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22"/>
    </row>
    <row r="799" spans="1:25" ht="15.75" x14ac:dyDescent="0.25">
      <c r="A799" s="202">
        <v>797</v>
      </c>
      <c r="B799" s="222"/>
      <c r="C799" s="224"/>
      <c r="D799" s="222"/>
      <c r="E799" s="222"/>
      <c r="F799" s="222"/>
      <c r="G799" s="222"/>
      <c r="H799" s="222"/>
      <c r="I799" s="222"/>
      <c r="J799" s="222"/>
      <c r="K799" s="208">
        <f t="shared" si="12"/>
        <v>0</v>
      </c>
      <c r="L799" s="222"/>
      <c r="M799" s="222"/>
      <c r="N799" s="222"/>
      <c r="O799" s="222"/>
      <c r="P799" s="222"/>
      <c r="Q799" s="222"/>
      <c r="R799" s="222"/>
      <c r="S799" s="222"/>
      <c r="T799" s="222"/>
      <c r="U799" s="222"/>
      <c r="V799" s="222"/>
      <c r="W799" s="222"/>
      <c r="X799" s="222"/>
      <c r="Y799" s="222"/>
    </row>
    <row r="800" spans="1:25" ht="15.75" x14ac:dyDescent="0.25">
      <c r="A800" s="202">
        <v>798</v>
      </c>
      <c r="B800" s="222"/>
      <c r="C800" s="224"/>
      <c r="D800" s="222"/>
      <c r="E800" s="222"/>
      <c r="F800" s="222"/>
      <c r="G800" s="222"/>
      <c r="H800" s="222"/>
      <c r="I800" s="222"/>
      <c r="J800" s="222"/>
      <c r="K800" s="208">
        <f t="shared" si="12"/>
        <v>0</v>
      </c>
      <c r="L800" s="222"/>
      <c r="M800" s="222"/>
      <c r="N800" s="222"/>
      <c r="O800" s="222"/>
      <c r="P800" s="222"/>
      <c r="Q800" s="222"/>
      <c r="R800" s="222"/>
      <c r="S800" s="222"/>
      <c r="T800" s="222"/>
      <c r="U800" s="222"/>
      <c r="V800" s="222"/>
      <c r="W800" s="222"/>
      <c r="X800" s="222"/>
      <c r="Y800" s="222"/>
    </row>
    <row r="801" spans="1:25" ht="15.75" x14ac:dyDescent="0.25">
      <c r="A801" s="202">
        <v>799</v>
      </c>
      <c r="B801" s="222"/>
      <c r="C801" s="224"/>
      <c r="D801" s="222"/>
      <c r="E801" s="222"/>
      <c r="F801" s="222"/>
      <c r="G801" s="222"/>
      <c r="H801" s="222"/>
      <c r="I801" s="222"/>
      <c r="J801" s="222"/>
      <c r="K801" s="208">
        <f t="shared" si="12"/>
        <v>0</v>
      </c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22"/>
    </row>
    <row r="802" spans="1:25" ht="15.75" x14ac:dyDescent="0.25">
      <c r="A802" s="202">
        <v>800</v>
      </c>
      <c r="B802" s="222"/>
      <c r="C802" s="224"/>
      <c r="D802" s="222"/>
      <c r="E802" s="222"/>
      <c r="F802" s="222"/>
      <c r="G802" s="222"/>
      <c r="H802" s="222"/>
      <c r="I802" s="222"/>
      <c r="J802" s="222"/>
      <c r="K802" s="208">
        <f t="shared" si="12"/>
        <v>0</v>
      </c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22"/>
    </row>
    <row r="803" spans="1:25" ht="15.75" x14ac:dyDescent="0.25">
      <c r="A803" s="202">
        <v>801</v>
      </c>
      <c r="B803" s="222"/>
      <c r="C803" s="224"/>
      <c r="D803" s="222"/>
      <c r="E803" s="222"/>
      <c r="F803" s="222"/>
      <c r="G803" s="222"/>
      <c r="H803" s="222"/>
      <c r="I803" s="222"/>
      <c r="J803" s="222"/>
      <c r="K803" s="208">
        <f t="shared" si="12"/>
        <v>0</v>
      </c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22"/>
    </row>
    <row r="804" spans="1:25" ht="15.75" x14ac:dyDescent="0.25">
      <c r="A804" s="202">
        <v>802</v>
      </c>
      <c r="B804" s="222"/>
      <c r="C804" s="224"/>
      <c r="D804" s="222"/>
      <c r="E804" s="222"/>
      <c r="F804" s="222"/>
      <c r="G804" s="222"/>
      <c r="H804" s="222"/>
      <c r="I804" s="222"/>
      <c r="J804" s="222"/>
      <c r="K804" s="208">
        <f t="shared" si="12"/>
        <v>0</v>
      </c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22"/>
    </row>
    <row r="805" spans="1:25" ht="15.75" x14ac:dyDescent="0.25">
      <c r="A805" s="202">
        <v>803</v>
      </c>
      <c r="B805" s="222"/>
      <c r="C805" s="224"/>
      <c r="D805" s="222"/>
      <c r="E805" s="222"/>
      <c r="F805" s="222"/>
      <c r="G805" s="222"/>
      <c r="H805" s="222"/>
      <c r="I805" s="222"/>
      <c r="J805" s="222"/>
      <c r="K805" s="208">
        <f t="shared" si="12"/>
        <v>0</v>
      </c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2"/>
      <c r="W805" s="222"/>
      <c r="X805" s="222"/>
      <c r="Y805" s="222"/>
    </row>
    <row r="806" spans="1:25" ht="15.75" x14ac:dyDescent="0.25">
      <c r="A806" s="202">
        <v>804</v>
      </c>
      <c r="B806" s="222"/>
      <c r="C806" s="224"/>
      <c r="D806" s="222"/>
      <c r="E806" s="222"/>
      <c r="F806" s="222"/>
      <c r="G806" s="222"/>
      <c r="H806" s="222"/>
      <c r="I806" s="222"/>
      <c r="J806" s="222"/>
      <c r="K806" s="208">
        <f t="shared" si="12"/>
        <v>0</v>
      </c>
      <c r="L806" s="222"/>
      <c r="M806" s="222"/>
      <c r="N806" s="222"/>
      <c r="O806" s="222"/>
      <c r="P806" s="222"/>
      <c r="Q806" s="222"/>
      <c r="R806" s="222"/>
      <c r="S806" s="222"/>
      <c r="T806" s="222"/>
      <c r="U806" s="222"/>
      <c r="V806" s="222"/>
      <c r="W806" s="222"/>
      <c r="X806" s="222"/>
      <c r="Y806" s="222"/>
    </row>
    <row r="807" spans="1:25" ht="15.75" x14ac:dyDescent="0.25">
      <c r="A807" s="202">
        <v>805</v>
      </c>
      <c r="B807" s="222"/>
      <c r="C807" s="224"/>
      <c r="D807" s="222"/>
      <c r="E807" s="222"/>
      <c r="F807" s="222"/>
      <c r="G807" s="222"/>
      <c r="H807" s="222"/>
      <c r="I807" s="222"/>
      <c r="J807" s="222"/>
      <c r="K807" s="208">
        <f t="shared" si="12"/>
        <v>0</v>
      </c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  <c r="X807" s="222"/>
      <c r="Y807" s="222"/>
    </row>
    <row r="808" spans="1:25" ht="15.75" x14ac:dyDescent="0.25">
      <c r="A808" s="202">
        <v>806</v>
      </c>
      <c r="B808" s="222"/>
      <c r="C808" s="224"/>
      <c r="D808" s="222"/>
      <c r="E808" s="222"/>
      <c r="F808" s="222"/>
      <c r="G808" s="222"/>
      <c r="H808" s="222"/>
      <c r="I808" s="222"/>
      <c r="J808" s="222"/>
      <c r="K808" s="208">
        <f t="shared" si="12"/>
        <v>0</v>
      </c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  <c r="X808" s="222"/>
      <c r="Y808" s="222"/>
    </row>
    <row r="809" spans="1:25" ht="15.75" x14ac:dyDescent="0.25">
      <c r="A809" s="202">
        <v>807</v>
      </c>
      <c r="B809" s="222"/>
      <c r="C809" s="224"/>
      <c r="D809" s="222"/>
      <c r="E809" s="222"/>
      <c r="F809" s="222"/>
      <c r="G809" s="222"/>
      <c r="H809" s="222"/>
      <c r="I809" s="222"/>
      <c r="J809" s="222"/>
      <c r="K809" s="208">
        <f t="shared" si="12"/>
        <v>0</v>
      </c>
      <c r="L809" s="222"/>
      <c r="M809" s="222"/>
      <c r="N809" s="222"/>
      <c r="O809" s="222"/>
      <c r="P809" s="222"/>
      <c r="Q809" s="222"/>
      <c r="R809" s="222"/>
      <c r="S809" s="222"/>
      <c r="T809" s="222"/>
      <c r="U809" s="222"/>
      <c r="V809" s="222"/>
      <c r="W809" s="222"/>
      <c r="X809" s="222"/>
      <c r="Y809" s="222"/>
    </row>
    <row r="810" spans="1:25" ht="15.75" x14ac:dyDescent="0.25">
      <c r="A810" s="202">
        <v>808</v>
      </c>
      <c r="B810" s="222"/>
      <c r="C810" s="224"/>
      <c r="D810" s="222"/>
      <c r="E810" s="222"/>
      <c r="F810" s="222"/>
      <c r="G810" s="222"/>
      <c r="H810" s="222"/>
      <c r="I810" s="222"/>
      <c r="J810" s="222"/>
      <c r="K810" s="208">
        <f t="shared" si="12"/>
        <v>0</v>
      </c>
      <c r="L810" s="222"/>
      <c r="M810" s="222"/>
      <c r="N810" s="222"/>
      <c r="O810" s="222"/>
      <c r="P810" s="222"/>
      <c r="Q810" s="222"/>
      <c r="R810" s="222"/>
      <c r="S810" s="222"/>
      <c r="T810" s="222"/>
      <c r="U810" s="222"/>
      <c r="V810" s="222"/>
      <c r="W810" s="222"/>
      <c r="X810" s="222"/>
      <c r="Y810" s="222"/>
    </row>
    <row r="811" spans="1:25" ht="15.75" x14ac:dyDescent="0.25">
      <c r="A811" s="202">
        <v>809</v>
      </c>
      <c r="B811" s="222"/>
      <c r="C811" s="224"/>
      <c r="D811" s="222"/>
      <c r="E811" s="222"/>
      <c r="F811" s="222"/>
      <c r="G811" s="222"/>
      <c r="H811" s="222"/>
      <c r="I811" s="222"/>
      <c r="J811" s="222"/>
      <c r="K811" s="208">
        <f t="shared" si="12"/>
        <v>0</v>
      </c>
      <c r="L811" s="222"/>
      <c r="M811" s="222"/>
      <c r="N811" s="222"/>
      <c r="O811" s="222"/>
      <c r="P811" s="222"/>
      <c r="Q811" s="222"/>
      <c r="R811" s="222"/>
      <c r="S811" s="222"/>
      <c r="T811" s="222"/>
      <c r="U811" s="222"/>
      <c r="V811" s="222"/>
      <c r="W811" s="222"/>
      <c r="X811" s="222"/>
      <c r="Y811" s="222"/>
    </row>
    <row r="812" spans="1:25" ht="15.75" x14ac:dyDescent="0.25">
      <c r="A812" s="202">
        <v>810</v>
      </c>
      <c r="B812" s="222"/>
      <c r="C812" s="224"/>
      <c r="D812" s="222"/>
      <c r="E812" s="222"/>
      <c r="F812" s="222"/>
      <c r="G812" s="222"/>
      <c r="H812" s="222"/>
      <c r="I812" s="222"/>
      <c r="J812" s="222"/>
      <c r="K812" s="208">
        <f t="shared" si="12"/>
        <v>0</v>
      </c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  <c r="X812" s="222"/>
      <c r="Y812" s="222"/>
    </row>
    <row r="813" spans="1:25" ht="15.75" x14ac:dyDescent="0.25">
      <c r="A813" s="202">
        <v>811</v>
      </c>
      <c r="B813" s="222"/>
      <c r="C813" s="224"/>
      <c r="D813" s="222"/>
      <c r="E813" s="222"/>
      <c r="F813" s="222"/>
      <c r="G813" s="222"/>
      <c r="H813" s="222"/>
      <c r="I813" s="222"/>
      <c r="J813" s="222"/>
      <c r="K813" s="208">
        <f t="shared" si="12"/>
        <v>0</v>
      </c>
      <c r="L813" s="222"/>
      <c r="M813" s="222"/>
      <c r="N813" s="222"/>
      <c r="O813" s="222"/>
      <c r="P813" s="222"/>
      <c r="Q813" s="222"/>
      <c r="R813" s="222"/>
      <c r="S813" s="222"/>
      <c r="T813" s="222"/>
      <c r="U813" s="222"/>
      <c r="V813" s="222"/>
      <c r="W813" s="222"/>
      <c r="X813" s="222"/>
      <c r="Y813" s="222"/>
    </row>
    <row r="814" spans="1:25" ht="15.75" x14ac:dyDescent="0.25">
      <c r="A814" s="202">
        <v>812</v>
      </c>
      <c r="B814" s="222"/>
      <c r="C814" s="224"/>
      <c r="D814" s="222"/>
      <c r="E814" s="222"/>
      <c r="F814" s="222"/>
      <c r="G814" s="222"/>
      <c r="H814" s="222"/>
      <c r="I814" s="222"/>
      <c r="J814" s="222"/>
      <c r="K814" s="208">
        <f t="shared" si="12"/>
        <v>0</v>
      </c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22"/>
    </row>
    <row r="815" spans="1:25" ht="15.75" x14ac:dyDescent="0.25">
      <c r="A815" s="202">
        <v>813</v>
      </c>
      <c r="B815" s="222"/>
      <c r="C815" s="224"/>
      <c r="D815" s="222"/>
      <c r="E815" s="222"/>
      <c r="F815" s="222"/>
      <c r="G815" s="222"/>
      <c r="H815" s="222"/>
      <c r="I815" s="222"/>
      <c r="J815" s="222"/>
      <c r="K815" s="208">
        <f t="shared" si="12"/>
        <v>0</v>
      </c>
      <c r="L815" s="222"/>
      <c r="M815" s="222"/>
      <c r="N815" s="222"/>
      <c r="O815" s="222"/>
      <c r="P815" s="222"/>
      <c r="Q815" s="222"/>
      <c r="R815" s="222"/>
      <c r="S815" s="222"/>
      <c r="T815" s="222"/>
      <c r="U815" s="222"/>
      <c r="V815" s="222"/>
      <c r="W815" s="222"/>
      <c r="X815" s="222"/>
      <c r="Y815" s="222"/>
    </row>
    <row r="816" spans="1:25" ht="15.75" x14ac:dyDescent="0.25">
      <c r="A816" s="202">
        <v>814</v>
      </c>
      <c r="B816" s="222"/>
      <c r="C816" s="224"/>
      <c r="D816" s="222"/>
      <c r="E816" s="222"/>
      <c r="F816" s="222"/>
      <c r="G816" s="222"/>
      <c r="H816" s="222"/>
      <c r="I816" s="222"/>
      <c r="J816" s="222"/>
      <c r="K816" s="208">
        <f t="shared" si="12"/>
        <v>0</v>
      </c>
      <c r="L816" s="222"/>
      <c r="M816" s="222"/>
      <c r="N816" s="222"/>
      <c r="O816" s="222"/>
      <c r="P816" s="222"/>
      <c r="Q816" s="222"/>
      <c r="R816" s="222"/>
      <c r="S816" s="222"/>
      <c r="T816" s="222"/>
      <c r="U816" s="222"/>
      <c r="V816" s="222"/>
      <c r="W816" s="222"/>
      <c r="X816" s="222"/>
      <c r="Y816" s="222"/>
    </row>
    <row r="817" spans="1:25" ht="15.75" x14ac:dyDescent="0.25">
      <c r="A817" s="202">
        <v>815</v>
      </c>
      <c r="B817" s="222"/>
      <c r="C817" s="224"/>
      <c r="D817" s="222"/>
      <c r="E817" s="222"/>
      <c r="F817" s="222"/>
      <c r="G817" s="222"/>
      <c r="H817" s="222"/>
      <c r="I817" s="222"/>
      <c r="J817" s="222"/>
      <c r="K817" s="208">
        <f t="shared" si="12"/>
        <v>0</v>
      </c>
      <c r="L817" s="222"/>
      <c r="M817" s="222"/>
      <c r="N817" s="222"/>
      <c r="O817" s="222"/>
      <c r="P817" s="222"/>
      <c r="Q817" s="222"/>
      <c r="R817" s="222"/>
      <c r="S817" s="222"/>
      <c r="T817" s="222"/>
      <c r="U817" s="222"/>
      <c r="V817" s="222"/>
      <c r="W817" s="222"/>
      <c r="X817" s="222"/>
      <c r="Y817" s="222"/>
    </row>
    <row r="818" spans="1:25" ht="15.75" x14ac:dyDescent="0.25">
      <c r="A818" s="202">
        <v>816</v>
      </c>
      <c r="B818" s="222"/>
      <c r="C818" s="224"/>
      <c r="D818" s="222"/>
      <c r="E818" s="222"/>
      <c r="F818" s="222"/>
      <c r="G818" s="222"/>
      <c r="H818" s="222"/>
      <c r="I818" s="222"/>
      <c r="J818" s="222"/>
      <c r="K818" s="208">
        <f t="shared" si="12"/>
        <v>0</v>
      </c>
      <c r="L818" s="222"/>
      <c r="M818" s="222"/>
      <c r="N818" s="222"/>
      <c r="O818" s="222"/>
      <c r="P818" s="222"/>
      <c r="Q818" s="222"/>
      <c r="R818" s="222"/>
      <c r="S818" s="222"/>
      <c r="T818" s="222"/>
      <c r="U818" s="222"/>
      <c r="V818" s="222"/>
      <c r="W818" s="222"/>
      <c r="X818" s="222"/>
      <c r="Y818" s="222"/>
    </row>
    <row r="819" spans="1:25" ht="15.75" x14ac:dyDescent="0.25">
      <c r="A819" s="202">
        <v>817</v>
      </c>
      <c r="B819" s="222"/>
      <c r="C819" s="224"/>
      <c r="D819" s="222"/>
      <c r="E819" s="222"/>
      <c r="F819" s="222"/>
      <c r="G819" s="222"/>
      <c r="H819" s="222"/>
      <c r="I819" s="222"/>
      <c r="J819" s="222"/>
      <c r="K819" s="208">
        <f t="shared" si="12"/>
        <v>0</v>
      </c>
      <c r="L819" s="222"/>
      <c r="M819" s="222"/>
      <c r="N819" s="222"/>
      <c r="O819" s="222"/>
      <c r="P819" s="222"/>
      <c r="Q819" s="222"/>
      <c r="R819" s="222"/>
      <c r="S819" s="222"/>
      <c r="T819" s="222"/>
      <c r="U819" s="222"/>
      <c r="V819" s="222"/>
      <c r="W819" s="222"/>
      <c r="X819" s="222"/>
      <c r="Y819" s="222"/>
    </row>
    <row r="820" spans="1:25" ht="15.75" x14ac:dyDescent="0.25">
      <c r="A820" s="202">
        <v>818</v>
      </c>
      <c r="B820" s="222"/>
      <c r="C820" s="224"/>
      <c r="D820" s="222"/>
      <c r="E820" s="222"/>
      <c r="F820" s="222"/>
      <c r="G820" s="222"/>
      <c r="H820" s="222"/>
      <c r="I820" s="222"/>
      <c r="J820" s="222"/>
      <c r="K820" s="208">
        <f t="shared" si="12"/>
        <v>0</v>
      </c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  <c r="X820" s="222"/>
      <c r="Y820" s="222"/>
    </row>
    <row r="821" spans="1:25" ht="15.75" x14ac:dyDescent="0.25">
      <c r="A821" s="202">
        <v>819</v>
      </c>
      <c r="B821" s="222"/>
      <c r="C821" s="224"/>
      <c r="D821" s="222"/>
      <c r="E821" s="222"/>
      <c r="F821" s="222"/>
      <c r="G821" s="222"/>
      <c r="H821" s="222"/>
      <c r="I821" s="222"/>
      <c r="J821" s="222"/>
      <c r="K821" s="208">
        <f t="shared" si="12"/>
        <v>0</v>
      </c>
      <c r="L821" s="222"/>
      <c r="M821" s="222"/>
      <c r="N821" s="222"/>
      <c r="O821" s="222"/>
      <c r="P821" s="222"/>
      <c r="Q821" s="222"/>
      <c r="R821" s="222"/>
      <c r="S821" s="222"/>
      <c r="T821" s="222"/>
      <c r="U821" s="222"/>
      <c r="V821" s="222"/>
      <c r="W821" s="222"/>
      <c r="X821" s="222"/>
      <c r="Y821" s="222"/>
    </row>
    <row r="822" spans="1:25" ht="15.75" x14ac:dyDescent="0.25">
      <c r="A822" s="202">
        <v>820</v>
      </c>
      <c r="B822" s="222"/>
      <c r="C822" s="224"/>
      <c r="D822" s="222"/>
      <c r="E822" s="222"/>
      <c r="F822" s="222"/>
      <c r="G822" s="222"/>
      <c r="H822" s="222"/>
      <c r="I822" s="222"/>
      <c r="J822" s="222"/>
      <c r="K822" s="208">
        <f t="shared" si="12"/>
        <v>0</v>
      </c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  <c r="X822" s="222"/>
      <c r="Y822" s="222"/>
    </row>
    <row r="823" spans="1:25" ht="15.75" x14ac:dyDescent="0.25">
      <c r="A823" s="202">
        <v>821</v>
      </c>
      <c r="B823" s="222"/>
      <c r="C823" s="224"/>
      <c r="D823" s="222"/>
      <c r="E823" s="222"/>
      <c r="F823" s="222"/>
      <c r="G823" s="222"/>
      <c r="H823" s="222"/>
      <c r="I823" s="222"/>
      <c r="J823" s="222"/>
      <c r="K823" s="208">
        <f t="shared" si="12"/>
        <v>0</v>
      </c>
      <c r="L823" s="222"/>
      <c r="M823" s="222"/>
      <c r="N823" s="222"/>
      <c r="O823" s="222"/>
      <c r="P823" s="222"/>
      <c r="Q823" s="222"/>
      <c r="R823" s="222"/>
      <c r="S823" s="222"/>
      <c r="T823" s="222"/>
      <c r="U823" s="222"/>
      <c r="V823" s="222"/>
      <c r="W823" s="222"/>
      <c r="X823" s="222"/>
      <c r="Y823" s="222"/>
    </row>
    <row r="824" spans="1:25" ht="15.75" x14ac:dyDescent="0.25">
      <c r="A824" s="202">
        <v>822</v>
      </c>
      <c r="B824" s="222"/>
      <c r="C824" s="224"/>
      <c r="D824" s="222"/>
      <c r="E824" s="222"/>
      <c r="F824" s="222"/>
      <c r="G824" s="222"/>
      <c r="H824" s="222"/>
      <c r="I824" s="222"/>
      <c r="J824" s="222"/>
      <c r="K824" s="208">
        <f t="shared" si="12"/>
        <v>0</v>
      </c>
      <c r="L824" s="222"/>
      <c r="M824" s="222"/>
      <c r="N824" s="222"/>
      <c r="O824" s="222"/>
      <c r="P824" s="222"/>
      <c r="Q824" s="222"/>
      <c r="R824" s="222"/>
      <c r="S824" s="222"/>
      <c r="T824" s="222"/>
      <c r="U824" s="222"/>
      <c r="V824" s="222"/>
      <c r="W824" s="222"/>
      <c r="X824" s="222"/>
      <c r="Y824" s="222"/>
    </row>
    <row r="825" spans="1:25" ht="15.75" x14ac:dyDescent="0.25">
      <c r="A825" s="202">
        <v>823</v>
      </c>
      <c r="B825" s="222"/>
      <c r="C825" s="224"/>
      <c r="D825" s="222"/>
      <c r="E825" s="222"/>
      <c r="F825" s="222"/>
      <c r="G825" s="222"/>
      <c r="H825" s="222"/>
      <c r="I825" s="222"/>
      <c r="J825" s="222"/>
      <c r="K825" s="208">
        <f t="shared" si="12"/>
        <v>0</v>
      </c>
      <c r="L825" s="222"/>
      <c r="M825" s="222"/>
      <c r="N825" s="222"/>
      <c r="O825" s="222"/>
      <c r="P825" s="222"/>
      <c r="Q825" s="222"/>
      <c r="R825" s="222"/>
      <c r="S825" s="222"/>
      <c r="T825" s="222"/>
      <c r="U825" s="222"/>
      <c r="V825" s="222"/>
      <c r="W825" s="222"/>
      <c r="X825" s="222"/>
      <c r="Y825" s="222"/>
    </row>
    <row r="826" spans="1:25" ht="15.75" x14ac:dyDescent="0.25">
      <c r="A826" s="202">
        <v>824</v>
      </c>
      <c r="B826" s="222"/>
      <c r="C826" s="224"/>
      <c r="D826" s="222"/>
      <c r="E826" s="222"/>
      <c r="F826" s="222"/>
      <c r="G826" s="222"/>
      <c r="H826" s="222"/>
      <c r="I826" s="222"/>
      <c r="J826" s="222"/>
      <c r="K826" s="208">
        <f t="shared" si="12"/>
        <v>0</v>
      </c>
      <c r="L826" s="222"/>
      <c r="M826" s="222"/>
      <c r="N826" s="222"/>
      <c r="O826" s="222"/>
      <c r="P826" s="222"/>
      <c r="Q826" s="222"/>
      <c r="R826" s="222"/>
      <c r="S826" s="222"/>
      <c r="T826" s="222"/>
      <c r="U826" s="222"/>
      <c r="V826" s="222"/>
      <c r="W826" s="222"/>
      <c r="X826" s="222"/>
      <c r="Y826" s="222"/>
    </row>
    <row r="827" spans="1:25" ht="15.75" x14ac:dyDescent="0.25">
      <c r="A827" s="202">
        <v>825</v>
      </c>
      <c r="B827" s="222"/>
      <c r="C827" s="224"/>
      <c r="D827" s="222"/>
      <c r="E827" s="222"/>
      <c r="F827" s="222"/>
      <c r="G827" s="222"/>
      <c r="H827" s="222"/>
      <c r="I827" s="222"/>
      <c r="J827" s="222"/>
      <c r="K827" s="208">
        <f t="shared" si="12"/>
        <v>0</v>
      </c>
      <c r="L827" s="222"/>
      <c r="M827" s="222"/>
      <c r="N827" s="222"/>
      <c r="O827" s="222"/>
      <c r="P827" s="222"/>
      <c r="Q827" s="222"/>
      <c r="R827" s="222"/>
      <c r="S827" s="222"/>
      <c r="T827" s="222"/>
      <c r="U827" s="222"/>
      <c r="V827" s="222"/>
      <c r="W827" s="222"/>
      <c r="X827" s="222"/>
      <c r="Y827" s="222"/>
    </row>
    <row r="828" spans="1:25" ht="15.75" x14ac:dyDescent="0.25">
      <c r="A828" s="202">
        <v>826</v>
      </c>
      <c r="B828" s="222"/>
      <c r="C828" s="224"/>
      <c r="D828" s="222"/>
      <c r="E828" s="222"/>
      <c r="F828" s="222"/>
      <c r="G828" s="222"/>
      <c r="H828" s="222"/>
      <c r="I828" s="222"/>
      <c r="J828" s="222"/>
      <c r="K828" s="208">
        <f t="shared" si="12"/>
        <v>0</v>
      </c>
      <c r="L828" s="222"/>
      <c r="M828" s="222"/>
      <c r="N828" s="222"/>
      <c r="O828" s="222"/>
      <c r="P828" s="222"/>
      <c r="Q828" s="222"/>
      <c r="R828" s="222"/>
      <c r="S828" s="222"/>
      <c r="T828" s="222"/>
      <c r="U828" s="222"/>
      <c r="V828" s="222"/>
      <c r="W828" s="222"/>
      <c r="X828" s="222"/>
      <c r="Y828" s="222"/>
    </row>
    <row r="829" spans="1:25" ht="15.75" x14ac:dyDescent="0.25">
      <c r="A829" s="202">
        <v>827</v>
      </c>
      <c r="B829" s="222"/>
      <c r="C829" s="224"/>
      <c r="D829" s="222"/>
      <c r="E829" s="222"/>
      <c r="F829" s="222"/>
      <c r="G829" s="222"/>
      <c r="H829" s="222"/>
      <c r="I829" s="222"/>
      <c r="J829" s="222"/>
      <c r="K829" s="208">
        <f t="shared" si="12"/>
        <v>0</v>
      </c>
      <c r="L829" s="222"/>
      <c r="M829" s="222"/>
      <c r="N829" s="222"/>
      <c r="O829" s="222"/>
      <c r="P829" s="222"/>
      <c r="Q829" s="222"/>
      <c r="R829" s="222"/>
      <c r="S829" s="222"/>
      <c r="T829" s="222"/>
      <c r="U829" s="222"/>
      <c r="V829" s="222"/>
      <c r="W829" s="222"/>
      <c r="X829" s="222"/>
      <c r="Y829" s="222"/>
    </row>
    <row r="830" spans="1:25" ht="15.75" x14ac:dyDescent="0.25">
      <c r="A830" s="202">
        <v>828</v>
      </c>
      <c r="B830" s="222"/>
      <c r="C830" s="224"/>
      <c r="D830" s="222"/>
      <c r="E830" s="222"/>
      <c r="F830" s="222"/>
      <c r="G830" s="222"/>
      <c r="H830" s="222"/>
      <c r="I830" s="222"/>
      <c r="J830" s="222"/>
      <c r="K830" s="208">
        <f t="shared" si="12"/>
        <v>0</v>
      </c>
      <c r="L830" s="222"/>
      <c r="M830" s="222"/>
      <c r="N830" s="222"/>
      <c r="O830" s="222"/>
      <c r="P830" s="222"/>
      <c r="Q830" s="222"/>
      <c r="R830" s="222"/>
      <c r="S830" s="222"/>
      <c r="T830" s="222"/>
      <c r="U830" s="222"/>
      <c r="V830" s="222"/>
      <c r="W830" s="222"/>
      <c r="X830" s="222"/>
      <c r="Y830" s="222"/>
    </row>
    <row r="831" spans="1:25" ht="15.75" x14ac:dyDescent="0.25">
      <c r="A831" s="202">
        <v>829</v>
      </c>
      <c r="B831" s="222"/>
      <c r="C831" s="224"/>
      <c r="D831" s="222"/>
      <c r="E831" s="222"/>
      <c r="F831" s="222"/>
      <c r="G831" s="222"/>
      <c r="H831" s="222"/>
      <c r="I831" s="222"/>
      <c r="J831" s="222"/>
      <c r="K831" s="208">
        <f t="shared" si="12"/>
        <v>0</v>
      </c>
      <c r="L831" s="222"/>
      <c r="M831" s="222"/>
      <c r="N831" s="222"/>
      <c r="O831" s="222"/>
      <c r="P831" s="222"/>
      <c r="Q831" s="222"/>
      <c r="R831" s="222"/>
      <c r="S831" s="222"/>
      <c r="T831" s="222"/>
      <c r="U831" s="222"/>
      <c r="V831" s="222"/>
      <c r="W831" s="222"/>
      <c r="X831" s="222"/>
      <c r="Y831" s="222"/>
    </row>
    <row r="832" spans="1:25" ht="15.75" x14ac:dyDescent="0.25">
      <c r="A832" s="202">
        <v>830</v>
      </c>
      <c r="B832" s="222"/>
      <c r="C832" s="224"/>
      <c r="D832" s="222"/>
      <c r="E832" s="222"/>
      <c r="F832" s="222"/>
      <c r="G832" s="222"/>
      <c r="H832" s="222"/>
      <c r="I832" s="222"/>
      <c r="J832" s="222"/>
      <c r="K832" s="208">
        <f t="shared" si="12"/>
        <v>0</v>
      </c>
      <c r="L832" s="222"/>
      <c r="M832" s="222"/>
      <c r="N832" s="222"/>
      <c r="O832" s="222"/>
      <c r="P832" s="222"/>
      <c r="Q832" s="222"/>
      <c r="R832" s="222"/>
      <c r="S832" s="222"/>
      <c r="T832" s="222"/>
      <c r="U832" s="222"/>
      <c r="V832" s="222"/>
      <c r="W832" s="222"/>
      <c r="X832" s="222"/>
      <c r="Y832" s="222"/>
    </row>
    <row r="833" spans="1:25" ht="15.75" x14ac:dyDescent="0.25">
      <c r="A833" s="202">
        <v>831</v>
      </c>
      <c r="B833" s="222"/>
      <c r="C833" s="224"/>
      <c r="D833" s="222"/>
      <c r="E833" s="222"/>
      <c r="F833" s="222"/>
      <c r="G833" s="222"/>
      <c r="H833" s="222"/>
      <c r="I833" s="222"/>
      <c r="J833" s="222"/>
      <c r="K833" s="208">
        <f t="shared" si="12"/>
        <v>0</v>
      </c>
      <c r="L833" s="222"/>
      <c r="M833" s="222"/>
      <c r="N833" s="222"/>
      <c r="O833" s="222"/>
      <c r="P833" s="222"/>
      <c r="Q833" s="222"/>
      <c r="R833" s="222"/>
      <c r="S833" s="222"/>
      <c r="T833" s="222"/>
      <c r="U833" s="222"/>
      <c r="V833" s="222"/>
      <c r="W833" s="222"/>
      <c r="X833" s="222"/>
      <c r="Y833" s="222"/>
    </row>
    <row r="834" spans="1:25" ht="15.75" x14ac:dyDescent="0.25">
      <c r="A834" s="202">
        <v>832</v>
      </c>
      <c r="B834" s="222"/>
      <c r="C834" s="224"/>
      <c r="D834" s="222"/>
      <c r="E834" s="222"/>
      <c r="F834" s="222"/>
      <c r="G834" s="222"/>
      <c r="H834" s="222"/>
      <c r="I834" s="222"/>
      <c r="J834" s="222"/>
      <c r="K834" s="208">
        <f t="shared" si="12"/>
        <v>0</v>
      </c>
      <c r="L834" s="222"/>
      <c r="M834" s="222"/>
      <c r="N834" s="222"/>
      <c r="O834" s="222"/>
      <c r="P834" s="222"/>
      <c r="Q834" s="222"/>
      <c r="R834" s="222"/>
      <c r="S834" s="222"/>
      <c r="T834" s="222"/>
      <c r="U834" s="222"/>
      <c r="V834" s="222"/>
      <c r="W834" s="222"/>
      <c r="X834" s="222"/>
      <c r="Y834" s="222"/>
    </row>
    <row r="835" spans="1:25" ht="15.75" x14ac:dyDescent="0.25">
      <c r="A835" s="202">
        <v>833</v>
      </c>
      <c r="B835" s="222"/>
      <c r="C835" s="224"/>
      <c r="D835" s="222"/>
      <c r="E835" s="222"/>
      <c r="F835" s="222"/>
      <c r="G835" s="222"/>
      <c r="H835" s="222"/>
      <c r="I835" s="222"/>
      <c r="J835" s="222"/>
      <c r="K835" s="208">
        <f t="shared" si="12"/>
        <v>0</v>
      </c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  <c r="X835" s="222"/>
      <c r="Y835" s="222"/>
    </row>
    <row r="836" spans="1:25" ht="15.75" x14ac:dyDescent="0.25">
      <c r="A836" s="202">
        <v>834</v>
      </c>
      <c r="B836" s="222"/>
      <c r="C836" s="224"/>
      <c r="D836" s="222"/>
      <c r="E836" s="222"/>
      <c r="F836" s="222"/>
      <c r="G836" s="222"/>
      <c r="H836" s="222"/>
      <c r="I836" s="222"/>
      <c r="J836" s="222"/>
      <c r="K836" s="208">
        <f t="shared" ref="K836:K899" si="13">C836</f>
        <v>0</v>
      </c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  <c r="X836" s="222"/>
      <c r="Y836" s="222"/>
    </row>
    <row r="837" spans="1:25" ht="15.75" x14ac:dyDescent="0.25">
      <c r="A837" s="202">
        <v>835</v>
      </c>
      <c r="B837" s="222"/>
      <c r="C837" s="224"/>
      <c r="D837" s="222"/>
      <c r="E837" s="222"/>
      <c r="F837" s="222"/>
      <c r="G837" s="222"/>
      <c r="H837" s="222"/>
      <c r="I837" s="222"/>
      <c r="J837" s="222"/>
      <c r="K837" s="208">
        <f t="shared" si="13"/>
        <v>0</v>
      </c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  <c r="X837" s="222"/>
      <c r="Y837" s="222"/>
    </row>
    <row r="838" spans="1:25" ht="15.75" x14ac:dyDescent="0.25">
      <c r="A838" s="202">
        <v>836</v>
      </c>
      <c r="B838" s="222"/>
      <c r="C838" s="224"/>
      <c r="D838" s="222"/>
      <c r="E838" s="222"/>
      <c r="F838" s="222"/>
      <c r="G838" s="222"/>
      <c r="H838" s="222"/>
      <c r="I838" s="222"/>
      <c r="J838" s="222"/>
      <c r="K838" s="208">
        <f t="shared" si="13"/>
        <v>0</v>
      </c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  <c r="X838" s="222"/>
      <c r="Y838" s="222"/>
    </row>
    <row r="839" spans="1:25" ht="15.75" x14ac:dyDescent="0.25">
      <c r="A839" s="202">
        <v>837</v>
      </c>
      <c r="B839" s="222"/>
      <c r="C839" s="224"/>
      <c r="D839" s="222"/>
      <c r="E839" s="222"/>
      <c r="F839" s="222"/>
      <c r="G839" s="222"/>
      <c r="H839" s="222"/>
      <c r="I839" s="222"/>
      <c r="J839" s="222"/>
      <c r="K839" s="208">
        <f t="shared" si="13"/>
        <v>0</v>
      </c>
      <c r="L839" s="222"/>
      <c r="M839" s="222"/>
      <c r="N839" s="222"/>
      <c r="O839" s="222"/>
      <c r="P839" s="222"/>
      <c r="Q839" s="222"/>
      <c r="R839" s="222"/>
      <c r="S839" s="222"/>
      <c r="T839" s="222"/>
      <c r="U839" s="222"/>
      <c r="V839" s="222"/>
      <c r="W839" s="222"/>
      <c r="X839" s="222"/>
      <c r="Y839" s="222"/>
    </row>
    <row r="840" spans="1:25" ht="15.75" x14ac:dyDescent="0.25">
      <c r="A840" s="202">
        <v>838</v>
      </c>
      <c r="B840" s="222"/>
      <c r="C840" s="224"/>
      <c r="D840" s="222"/>
      <c r="E840" s="222"/>
      <c r="F840" s="222"/>
      <c r="G840" s="222"/>
      <c r="H840" s="222"/>
      <c r="I840" s="222"/>
      <c r="J840" s="222"/>
      <c r="K840" s="208">
        <f t="shared" si="13"/>
        <v>0</v>
      </c>
      <c r="L840" s="222"/>
      <c r="M840" s="222"/>
      <c r="N840" s="222"/>
      <c r="O840" s="222"/>
      <c r="P840" s="222"/>
      <c r="Q840" s="222"/>
      <c r="R840" s="222"/>
      <c r="S840" s="222"/>
      <c r="T840" s="222"/>
      <c r="U840" s="222"/>
      <c r="V840" s="222"/>
      <c r="W840" s="222"/>
      <c r="X840" s="222"/>
      <c r="Y840" s="222"/>
    </row>
    <row r="841" spans="1:25" ht="15.75" x14ac:dyDescent="0.25">
      <c r="A841" s="202">
        <v>839</v>
      </c>
      <c r="B841" s="222"/>
      <c r="C841" s="224"/>
      <c r="D841" s="222"/>
      <c r="E841" s="222"/>
      <c r="F841" s="222"/>
      <c r="G841" s="222"/>
      <c r="H841" s="222"/>
      <c r="I841" s="222"/>
      <c r="J841" s="222"/>
      <c r="K841" s="208">
        <f t="shared" si="13"/>
        <v>0</v>
      </c>
      <c r="L841" s="222"/>
      <c r="M841" s="222"/>
      <c r="N841" s="222"/>
      <c r="O841" s="222"/>
      <c r="P841" s="222"/>
      <c r="Q841" s="222"/>
      <c r="R841" s="222"/>
      <c r="S841" s="222"/>
      <c r="T841" s="222"/>
      <c r="U841" s="222"/>
      <c r="V841" s="222"/>
      <c r="W841" s="222"/>
      <c r="X841" s="222"/>
      <c r="Y841" s="222"/>
    </row>
    <row r="842" spans="1:25" ht="15.75" x14ac:dyDescent="0.25">
      <c r="A842" s="202">
        <v>840</v>
      </c>
      <c r="B842" s="222"/>
      <c r="C842" s="224"/>
      <c r="D842" s="222"/>
      <c r="E842" s="222"/>
      <c r="F842" s="222"/>
      <c r="G842" s="222"/>
      <c r="H842" s="222"/>
      <c r="I842" s="222"/>
      <c r="J842" s="222"/>
      <c r="K842" s="208">
        <f t="shared" si="13"/>
        <v>0</v>
      </c>
      <c r="L842" s="222"/>
      <c r="M842" s="222"/>
      <c r="N842" s="222"/>
      <c r="O842" s="222"/>
      <c r="P842" s="222"/>
      <c r="Q842" s="222"/>
      <c r="R842" s="222"/>
      <c r="S842" s="222"/>
      <c r="T842" s="222"/>
      <c r="U842" s="222"/>
      <c r="V842" s="222"/>
      <c r="W842" s="222"/>
      <c r="X842" s="222"/>
      <c r="Y842" s="222"/>
    </row>
    <row r="843" spans="1:25" ht="15.75" x14ac:dyDescent="0.25">
      <c r="A843" s="202">
        <v>841</v>
      </c>
      <c r="B843" s="222"/>
      <c r="C843" s="224"/>
      <c r="D843" s="222"/>
      <c r="E843" s="222"/>
      <c r="F843" s="222"/>
      <c r="G843" s="222"/>
      <c r="H843" s="222"/>
      <c r="I843" s="222"/>
      <c r="J843" s="222"/>
      <c r="K843" s="208">
        <f t="shared" si="13"/>
        <v>0</v>
      </c>
      <c r="L843" s="222"/>
      <c r="M843" s="222"/>
      <c r="N843" s="222"/>
      <c r="O843" s="222"/>
      <c r="P843" s="222"/>
      <c r="Q843" s="222"/>
      <c r="R843" s="222"/>
      <c r="S843" s="222"/>
      <c r="T843" s="222"/>
      <c r="U843" s="222"/>
      <c r="V843" s="222"/>
      <c r="W843" s="222"/>
      <c r="X843" s="222"/>
      <c r="Y843" s="222"/>
    </row>
    <row r="844" spans="1:25" ht="15.75" x14ac:dyDescent="0.25">
      <c r="A844" s="202">
        <v>842</v>
      </c>
      <c r="B844" s="222"/>
      <c r="C844" s="224"/>
      <c r="D844" s="222"/>
      <c r="E844" s="222"/>
      <c r="F844" s="222"/>
      <c r="G844" s="222"/>
      <c r="H844" s="222"/>
      <c r="I844" s="222"/>
      <c r="J844" s="222"/>
      <c r="K844" s="208">
        <f t="shared" si="13"/>
        <v>0</v>
      </c>
      <c r="L844" s="222"/>
      <c r="M844" s="222"/>
      <c r="N844" s="222"/>
      <c r="O844" s="222"/>
      <c r="P844" s="222"/>
      <c r="Q844" s="222"/>
      <c r="R844" s="222"/>
      <c r="S844" s="222"/>
      <c r="T844" s="222"/>
      <c r="U844" s="222"/>
      <c r="V844" s="222"/>
      <c r="W844" s="222"/>
      <c r="X844" s="222"/>
      <c r="Y844" s="222"/>
    </row>
    <row r="845" spans="1:25" ht="15.75" x14ac:dyDescent="0.25">
      <c r="A845" s="202">
        <v>843</v>
      </c>
      <c r="B845" s="222"/>
      <c r="C845" s="224"/>
      <c r="D845" s="222"/>
      <c r="E845" s="222"/>
      <c r="F845" s="222"/>
      <c r="G845" s="222"/>
      <c r="H845" s="222"/>
      <c r="I845" s="222"/>
      <c r="J845" s="222"/>
      <c r="K845" s="208">
        <f t="shared" si="13"/>
        <v>0</v>
      </c>
      <c r="L845" s="222"/>
      <c r="M845" s="222"/>
      <c r="N845" s="222"/>
      <c r="O845" s="222"/>
      <c r="P845" s="222"/>
      <c r="Q845" s="222"/>
      <c r="R845" s="222"/>
      <c r="S845" s="222"/>
      <c r="T845" s="222"/>
      <c r="U845" s="222"/>
      <c r="V845" s="222"/>
      <c r="W845" s="222"/>
      <c r="X845" s="222"/>
      <c r="Y845" s="222"/>
    </row>
    <row r="846" spans="1:25" ht="15.75" x14ac:dyDescent="0.25">
      <c r="A846" s="202">
        <v>844</v>
      </c>
      <c r="B846" s="222"/>
      <c r="C846" s="224"/>
      <c r="D846" s="222"/>
      <c r="E846" s="222"/>
      <c r="F846" s="222"/>
      <c r="G846" s="222"/>
      <c r="H846" s="222"/>
      <c r="I846" s="222"/>
      <c r="J846" s="222"/>
      <c r="K846" s="208">
        <f t="shared" si="13"/>
        <v>0</v>
      </c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  <c r="X846" s="222"/>
      <c r="Y846" s="222"/>
    </row>
    <row r="847" spans="1:25" ht="15.75" x14ac:dyDescent="0.25">
      <c r="A847" s="202">
        <v>845</v>
      </c>
      <c r="B847" s="222"/>
      <c r="C847" s="224"/>
      <c r="D847" s="222"/>
      <c r="E847" s="222"/>
      <c r="F847" s="222"/>
      <c r="G847" s="222"/>
      <c r="H847" s="222"/>
      <c r="I847" s="222"/>
      <c r="J847" s="222"/>
      <c r="K847" s="208">
        <f t="shared" si="13"/>
        <v>0</v>
      </c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  <c r="X847" s="222"/>
      <c r="Y847" s="222"/>
    </row>
    <row r="848" spans="1:25" ht="15.75" x14ac:dyDescent="0.25">
      <c r="A848" s="202">
        <v>846</v>
      </c>
      <c r="B848" s="222"/>
      <c r="C848" s="224"/>
      <c r="D848" s="222"/>
      <c r="E848" s="222"/>
      <c r="F848" s="222"/>
      <c r="G848" s="222"/>
      <c r="H848" s="222"/>
      <c r="I848" s="222"/>
      <c r="J848" s="222"/>
      <c r="K848" s="208">
        <f t="shared" si="13"/>
        <v>0</v>
      </c>
      <c r="L848" s="222"/>
      <c r="M848" s="222"/>
      <c r="N848" s="222"/>
      <c r="O848" s="222"/>
      <c r="P848" s="222"/>
      <c r="Q848" s="222"/>
      <c r="R848" s="222"/>
      <c r="S848" s="222"/>
      <c r="T848" s="222"/>
      <c r="U848" s="222"/>
      <c r="V848" s="222"/>
      <c r="W848" s="222"/>
      <c r="X848" s="222"/>
      <c r="Y848" s="222"/>
    </row>
    <row r="849" spans="1:25" ht="15.75" x14ac:dyDescent="0.25">
      <c r="A849" s="202">
        <v>847</v>
      </c>
      <c r="B849" s="222"/>
      <c r="C849" s="224"/>
      <c r="D849" s="222"/>
      <c r="E849" s="222"/>
      <c r="F849" s="222"/>
      <c r="G849" s="222"/>
      <c r="H849" s="222"/>
      <c r="I849" s="222"/>
      <c r="J849" s="222"/>
      <c r="K849" s="208">
        <f t="shared" si="13"/>
        <v>0</v>
      </c>
      <c r="L849" s="222"/>
      <c r="M849" s="222"/>
      <c r="N849" s="222"/>
      <c r="O849" s="222"/>
      <c r="P849" s="222"/>
      <c r="Q849" s="222"/>
      <c r="R849" s="222"/>
      <c r="S849" s="222"/>
      <c r="T849" s="222"/>
      <c r="U849" s="222"/>
      <c r="V849" s="222"/>
      <c r="W849" s="222"/>
      <c r="X849" s="222"/>
      <c r="Y849" s="222"/>
    </row>
    <row r="850" spans="1:25" ht="15.75" x14ac:dyDescent="0.25">
      <c r="A850" s="202">
        <v>848</v>
      </c>
      <c r="B850" s="222"/>
      <c r="C850" s="224"/>
      <c r="D850" s="222"/>
      <c r="E850" s="222"/>
      <c r="F850" s="222"/>
      <c r="G850" s="222"/>
      <c r="H850" s="222"/>
      <c r="I850" s="222"/>
      <c r="J850" s="222"/>
      <c r="K850" s="208">
        <f t="shared" si="13"/>
        <v>0</v>
      </c>
      <c r="L850" s="222"/>
      <c r="M850" s="222"/>
      <c r="N850" s="222"/>
      <c r="O850" s="222"/>
      <c r="P850" s="222"/>
      <c r="Q850" s="222"/>
      <c r="R850" s="222"/>
      <c r="S850" s="222"/>
      <c r="T850" s="222"/>
      <c r="U850" s="222"/>
      <c r="V850" s="222"/>
      <c r="W850" s="222"/>
      <c r="X850" s="222"/>
      <c r="Y850" s="222"/>
    </row>
    <row r="851" spans="1:25" ht="15.75" x14ac:dyDescent="0.25">
      <c r="A851" s="202">
        <v>849</v>
      </c>
      <c r="B851" s="222"/>
      <c r="C851" s="224"/>
      <c r="D851" s="222"/>
      <c r="E851" s="222"/>
      <c r="F851" s="222"/>
      <c r="G851" s="222"/>
      <c r="H851" s="222"/>
      <c r="I851" s="222"/>
      <c r="J851" s="222"/>
      <c r="K851" s="208">
        <f t="shared" si="13"/>
        <v>0</v>
      </c>
      <c r="L851" s="222"/>
      <c r="M851" s="222"/>
      <c r="N851" s="222"/>
      <c r="O851" s="222"/>
      <c r="P851" s="222"/>
      <c r="Q851" s="222"/>
      <c r="R851" s="222"/>
      <c r="S851" s="222"/>
      <c r="T851" s="222"/>
      <c r="U851" s="222"/>
      <c r="V851" s="222"/>
      <c r="W851" s="222"/>
      <c r="X851" s="222"/>
      <c r="Y851" s="222"/>
    </row>
    <row r="852" spans="1:25" ht="15.75" x14ac:dyDescent="0.25">
      <c r="A852" s="202">
        <v>850</v>
      </c>
      <c r="B852" s="222"/>
      <c r="C852" s="224"/>
      <c r="D852" s="222"/>
      <c r="E852" s="222"/>
      <c r="F852" s="222"/>
      <c r="G852" s="222"/>
      <c r="H852" s="222"/>
      <c r="I852" s="222"/>
      <c r="J852" s="222"/>
      <c r="K852" s="208">
        <f t="shared" si="13"/>
        <v>0</v>
      </c>
      <c r="L852" s="222"/>
      <c r="M852" s="222"/>
      <c r="N852" s="222"/>
      <c r="O852" s="222"/>
      <c r="P852" s="222"/>
      <c r="Q852" s="222"/>
      <c r="R852" s="222"/>
      <c r="S852" s="222"/>
      <c r="T852" s="222"/>
      <c r="U852" s="222"/>
      <c r="V852" s="222"/>
      <c r="W852" s="222"/>
      <c r="X852" s="222"/>
      <c r="Y852" s="222"/>
    </row>
    <row r="853" spans="1:25" ht="15.75" x14ac:dyDescent="0.25">
      <c r="A853" s="202">
        <v>851</v>
      </c>
      <c r="B853" s="222"/>
      <c r="C853" s="224"/>
      <c r="D853" s="222"/>
      <c r="E853" s="222"/>
      <c r="F853" s="222"/>
      <c r="G853" s="222"/>
      <c r="H853" s="222"/>
      <c r="I853" s="222"/>
      <c r="J853" s="222"/>
      <c r="K853" s="208">
        <f t="shared" si="13"/>
        <v>0</v>
      </c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222"/>
      <c r="Y853" s="222"/>
    </row>
    <row r="854" spans="1:25" ht="15.75" x14ac:dyDescent="0.25">
      <c r="A854" s="202">
        <v>852</v>
      </c>
      <c r="B854" s="222"/>
      <c r="C854" s="224"/>
      <c r="D854" s="222"/>
      <c r="E854" s="222"/>
      <c r="F854" s="222"/>
      <c r="G854" s="222"/>
      <c r="H854" s="222"/>
      <c r="I854" s="222"/>
      <c r="J854" s="222"/>
      <c r="K854" s="208">
        <f t="shared" si="13"/>
        <v>0</v>
      </c>
      <c r="L854" s="222"/>
      <c r="M854" s="222"/>
      <c r="N854" s="222"/>
      <c r="O854" s="222"/>
      <c r="P854" s="222"/>
      <c r="Q854" s="222"/>
      <c r="R854" s="222"/>
      <c r="S854" s="222"/>
      <c r="T854" s="222"/>
      <c r="U854" s="222"/>
      <c r="V854" s="222"/>
      <c r="W854" s="222"/>
      <c r="X854" s="222"/>
      <c r="Y854" s="222"/>
    </row>
    <row r="855" spans="1:25" ht="15.75" x14ac:dyDescent="0.25">
      <c r="A855" s="202">
        <v>853</v>
      </c>
      <c r="B855" s="222"/>
      <c r="C855" s="224"/>
      <c r="D855" s="222"/>
      <c r="E855" s="222"/>
      <c r="F855" s="222"/>
      <c r="G855" s="222"/>
      <c r="H855" s="222"/>
      <c r="I855" s="222"/>
      <c r="J855" s="222"/>
      <c r="K855" s="208">
        <f t="shared" si="13"/>
        <v>0</v>
      </c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  <c r="X855" s="222"/>
      <c r="Y855" s="222"/>
    </row>
    <row r="856" spans="1:25" ht="15.75" x14ac:dyDescent="0.25">
      <c r="A856" s="202">
        <v>854</v>
      </c>
      <c r="B856" s="222"/>
      <c r="C856" s="224"/>
      <c r="D856" s="222"/>
      <c r="E856" s="222"/>
      <c r="F856" s="222"/>
      <c r="G856" s="222"/>
      <c r="H856" s="222"/>
      <c r="I856" s="222"/>
      <c r="J856" s="222"/>
      <c r="K856" s="208">
        <f t="shared" si="13"/>
        <v>0</v>
      </c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22"/>
    </row>
    <row r="857" spans="1:25" ht="15.75" x14ac:dyDescent="0.25">
      <c r="A857" s="202">
        <v>855</v>
      </c>
      <c r="B857" s="222"/>
      <c r="C857" s="224"/>
      <c r="D857" s="222"/>
      <c r="E857" s="222"/>
      <c r="F857" s="222"/>
      <c r="G857" s="222"/>
      <c r="H857" s="222"/>
      <c r="I857" s="222"/>
      <c r="J857" s="222"/>
      <c r="K857" s="208">
        <f t="shared" si="13"/>
        <v>0</v>
      </c>
      <c r="L857" s="222"/>
      <c r="M857" s="222"/>
      <c r="N857" s="222"/>
      <c r="O857" s="222"/>
      <c r="P857" s="222"/>
      <c r="Q857" s="222"/>
      <c r="R857" s="222"/>
      <c r="S857" s="222"/>
      <c r="T857" s="222"/>
      <c r="U857" s="222"/>
      <c r="V857" s="222"/>
      <c r="W857" s="222"/>
      <c r="X857" s="222"/>
      <c r="Y857" s="222"/>
    </row>
    <row r="858" spans="1:25" ht="15.75" x14ac:dyDescent="0.25">
      <c r="A858" s="202">
        <v>856</v>
      </c>
      <c r="B858" s="222"/>
      <c r="C858" s="224"/>
      <c r="D858" s="222"/>
      <c r="E858" s="222"/>
      <c r="F858" s="222"/>
      <c r="G858" s="222"/>
      <c r="H858" s="222"/>
      <c r="I858" s="222"/>
      <c r="J858" s="222"/>
      <c r="K858" s="208">
        <f t="shared" si="13"/>
        <v>0</v>
      </c>
      <c r="L858" s="222"/>
      <c r="M858" s="222"/>
      <c r="N858" s="222"/>
      <c r="O858" s="222"/>
      <c r="P858" s="222"/>
      <c r="Q858" s="222"/>
      <c r="R858" s="222"/>
      <c r="S858" s="222"/>
      <c r="T858" s="222"/>
      <c r="U858" s="222"/>
      <c r="V858" s="222"/>
      <c r="W858" s="222"/>
      <c r="X858" s="222"/>
      <c r="Y858" s="222"/>
    </row>
    <row r="859" spans="1:25" ht="15.75" x14ac:dyDescent="0.25">
      <c r="A859" s="202">
        <v>857</v>
      </c>
      <c r="B859" s="222"/>
      <c r="C859" s="224"/>
      <c r="D859" s="222"/>
      <c r="E859" s="222"/>
      <c r="F859" s="222"/>
      <c r="G859" s="222"/>
      <c r="H859" s="222"/>
      <c r="I859" s="222"/>
      <c r="J859" s="222"/>
      <c r="K859" s="208">
        <f t="shared" si="13"/>
        <v>0</v>
      </c>
      <c r="L859" s="222"/>
      <c r="M859" s="222"/>
      <c r="N859" s="222"/>
      <c r="O859" s="222"/>
      <c r="P859" s="222"/>
      <c r="Q859" s="222"/>
      <c r="R859" s="222"/>
      <c r="S859" s="222"/>
      <c r="T859" s="222"/>
      <c r="U859" s="222"/>
      <c r="V859" s="222"/>
      <c r="W859" s="222"/>
      <c r="X859" s="222"/>
      <c r="Y859" s="222"/>
    </row>
    <row r="860" spans="1:25" ht="15.75" x14ac:dyDescent="0.25">
      <c r="A860" s="202">
        <v>858</v>
      </c>
      <c r="B860" s="222"/>
      <c r="C860" s="224"/>
      <c r="D860" s="222"/>
      <c r="E860" s="222"/>
      <c r="F860" s="222"/>
      <c r="G860" s="222"/>
      <c r="H860" s="222"/>
      <c r="I860" s="222"/>
      <c r="J860" s="222"/>
      <c r="K860" s="208">
        <f t="shared" si="13"/>
        <v>0</v>
      </c>
      <c r="L860" s="222"/>
      <c r="M860" s="222"/>
      <c r="N860" s="222"/>
      <c r="O860" s="222"/>
      <c r="P860" s="222"/>
      <c r="Q860" s="222"/>
      <c r="R860" s="222"/>
      <c r="S860" s="222"/>
      <c r="T860" s="222"/>
      <c r="U860" s="222"/>
      <c r="V860" s="222"/>
      <c r="W860" s="222"/>
      <c r="X860" s="222"/>
      <c r="Y860" s="222"/>
    </row>
    <row r="861" spans="1:25" ht="15.75" x14ac:dyDescent="0.25">
      <c r="A861" s="202">
        <v>859</v>
      </c>
      <c r="B861" s="222"/>
      <c r="C861" s="224"/>
      <c r="D861" s="222"/>
      <c r="E861" s="222"/>
      <c r="F861" s="222"/>
      <c r="G861" s="222"/>
      <c r="H861" s="222"/>
      <c r="I861" s="222"/>
      <c r="J861" s="222"/>
      <c r="K861" s="208">
        <f t="shared" si="13"/>
        <v>0</v>
      </c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  <c r="X861" s="222"/>
      <c r="Y861" s="222"/>
    </row>
    <row r="862" spans="1:25" ht="15.75" x14ac:dyDescent="0.25">
      <c r="A862" s="202">
        <v>860</v>
      </c>
      <c r="B862" s="222"/>
      <c r="C862" s="224"/>
      <c r="D862" s="222"/>
      <c r="E862" s="222"/>
      <c r="F862" s="222"/>
      <c r="G862" s="222"/>
      <c r="H862" s="222"/>
      <c r="I862" s="222"/>
      <c r="J862" s="222"/>
      <c r="K862" s="208">
        <f t="shared" si="13"/>
        <v>0</v>
      </c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  <c r="X862" s="222"/>
      <c r="Y862" s="222"/>
    </row>
    <row r="863" spans="1:25" ht="15.75" x14ac:dyDescent="0.25">
      <c r="A863" s="202">
        <v>861</v>
      </c>
      <c r="B863" s="222"/>
      <c r="C863" s="224"/>
      <c r="D863" s="222"/>
      <c r="E863" s="222"/>
      <c r="F863" s="222"/>
      <c r="G863" s="222"/>
      <c r="H863" s="222"/>
      <c r="I863" s="222"/>
      <c r="J863" s="222"/>
      <c r="K863" s="208">
        <f t="shared" si="13"/>
        <v>0</v>
      </c>
      <c r="L863" s="222"/>
      <c r="M863" s="222"/>
      <c r="N863" s="222"/>
      <c r="O863" s="222"/>
      <c r="P863" s="222"/>
      <c r="Q863" s="222"/>
      <c r="R863" s="222"/>
      <c r="S863" s="222"/>
      <c r="T863" s="222"/>
      <c r="U863" s="222"/>
      <c r="V863" s="222"/>
      <c r="W863" s="222"/>
      <c r="X863" s="222"/>
      <c r="Y863" s="222"/>
    </row>
    <row r="864" spans="1:25" ht="15.75" x14ac:dyDescent="0.25">
      <c r="A864" s="202">
        <v>862</v>
      </c>
      <c r="B864" s="222"/>
      <c r="C864" s="224"/>
      <c r="D864" s="222"/>
      <c r="E864" s="222"/>
      <c r="F864" s="222"/>
      <c r="G864" s="222"/>
      <c r="H864" s="222"/>
      <c r="I864" s="222"/>
      <c r="J864" s="222"/>
      <c r="K864" s="208">
        <f t="shared" si="13"/>
        <v>0</v>
      </c>
      <c r="L864" s="222"/>
      <c r="M864" s="222"/>
      <c r="N864" s="222"/>
      <c r="O864" s="222"/>
      <c r="P864" s="222"/>
      <c r="Q864" s="222"/>
      <c r="R864" s="222"/>
      <c r="S864" s="222"/>
      <c r="T864" s="222"/>
      <c r="U864" s="222"/>
      <c r="V864" s="222"/>
      <c r="W864" s="222"/>
      <c r="X864" s="222"/>
      <c r="Y864" s="222"/>
    </row>
    <row r="865" spans="1:25" ht="15.75" x14ac:dyDescent="0.25">
      <c r="A865" s="202">
        <v>863</v>
      </c>
      <c r="B865" s="222"/>
      <c r="C865" s="224"/>
      <c r="D865" s="222"/>
      <c r="E865" s="222"/>
      <c r="F865" s="222"/>
      <c r="G865" s="222"/>
      <c r="H865" s="222"/>
      <c r="I865" s="222"/>
      <c r="J865" s="222"/>
      <c r="K865" s="208">
        <f t="shared" si="13"/>
        <v>0</v>
      </c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  <c r="X865" s="222"/>
      <c r="Y865" s="222"/>
    </row>
    <row r="866" spans="1:25" ht="15.75" x14ac:dyDescent="0.25">
      <c r="A866" s="202">
        <v>864</v>
      </c>
      <c r="B866" s="222"/>
      <c r="C866" s="224"/>
      <c r="D866" s="222"/>
      <c r="E866" s="222"/>
      <c r="F866" s="222"/>
      <c r="G866" s="222"/>
      <c r="H866" s="222"/>
      <c r="I866" s="222"/>
      <c r="J866" s="222"/>
      <c r="K866" s="208">
        <f t="shared" si="13"/>
        <v>0</v>
      </c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  <c r="X866" s="222"/>
      <c r="Y866" s="222"/>
    </row>
    <row r="867" spans="1:25" ht="15.75" x14ac:dyDescent="0.25">
      <c r="A867" s="202">
        <v>865</v>
      </c>
      <c r="B867" s="222"/>
      <c r="C867" s="224"/>
      <c r="D867" s="222"/>
      <c r="E867" s="222"/>
      <c r="F867" s="222"/>
      <c r="G867" s="222"/>
      <c r="H867" s="222"/>
      <c r="I867" s="222"/>
      <c r="J867" s="222"/>
      <c r="K867" s="208">
        <f t="shared" si="13"/>
        <v>0</v>
      </c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  <c r="X867" s="222"/>
      <c r="Y867" s="222"/>
    </row>
    <row r="868" spans="1:25" ht="15.75" x14ac:dyDescent="0.25">
      <c r="A868" s="202">
        <v>866</v>
      </c>
      <c r="B868" s="222"/>
      <c r="C868" s="224"/>
      <c r="D868" s="222"/>
      <c r="E868" s="222"/>
      <c r="F868" s="222"/>
      <c r="G868" s="222"/>
      <c r="H868" s="222"/>
      <c r="I868" s="222"/>
      <c r="J868" s="222"/>
      <c r="K868" s="208">
        <f t="shared" si="13"/>
        <v>0</v>
      </c>
      <c r="L868" s="222"/>
      <c r="M868" s="222"/>
      <c r="N868" s="222"/>
      <c r="O868" s="222"/>
      <c r="P868" s="222"/>
      <c r="Q868" s="222"/>
      <c r="R868" s="222"/>
      <c r="S868" s="222"/>
      <c r="T868" s="222"/>
      <c r="U868" s="222"/>
      <c r="V868" s="222"/>
      <c r="W868" s="222"/>
      <c r="X868" s="222"/>
      <c r="Y868" s="222"/>
    </row>
    <row r="869" spans="1:25" ht="15.75" x14ac:dyDescent="0.25">
      <c r="A869" s="202">
        <v>867</v>
      </c>
      <c r="B869" s="222"/>
      <c r="C869" s="224"/>
      <c r="D869" s="222"/>
      <c r="E869" s="222"/>
      <c r="F869" s="222"/>
      <c r="G869" s="222"/>
      <c r="H869" s="222"/>
      <c r="I869" s="222"/>
      <c r="J869" s="222"/>
      <c r="K869" s="208">
        <f t="shared" si="13"/>
        <v>0</v>
      </c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  <c r="X869" s="222"/>
      <c r="Y869" s="222"/>
    </row>
    <row r="870" spans="1:25" ht="15.75" x14ac:dyDescent="0.25">
      <c r="A870" s="202">
        <v>868</v>
      </c>
      <c r="B870" s="222"/>
      <c r="C870" s="224"/>
      <c r="D870" s="222"/>
      <c r="E870" s="222"/>
      <c r="F870" s="222"/>
      <c r="G870" s="222"/>
      <c r="H870" s="222"/>
      <c r="I870" s="222"/>
      <c r="J870" s="222"/>
      <c r="K870" s="208">
        <f t="shared" si="13"/>
        <v>0</v>
      </c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  <c r="X870" s="222"/>
      <c r="Y870" s="222"/>
    </row>
    <row r="871" spans="1:25" ht="15.75" x14ac:dyDescent="0.25">
      <c r="A871" s="202">
        <v>869</v>
      </c>
      <c r="B871" s="222"/>
      <c r="C871" s="224"/>
      <c r="D871" s="222"/>
      <c r="E871" s="222"/>
      <c r="F871" s="222"/>
      <c r="G871" s="222"/>
      <c r="H871" s="222"/>
      <c r="I871" s="222"/>
      <c r="J871" s="222"/>
      <c r="K871" s="208">
        <f t="shared" si="13"/>
        <v>0</v>
      </c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22"/>
    </row>
    <row r="872" spans="1:25" ht="15.75" x14ac:dyDescent="0.25">
      <c r="A872" s="202">
        <v>870</v>
      </c>
      <c r="B872" s="222"/>
      <c r="C872" s="224"/>
      <c r="D872" s="222"/>
      <c r="E872" s="222"/>
      <c r="F872" s="222"/>
      <c r="G872" s="222"/>
      <c r="H872" s="222"/>
      <c r="I872" s="222"/>
      <c r="J872" s="222"/>
      <c r="K872" s="208">
        <f t="shared" si="13"/>
        <v>0</v>
      </c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22"/>
    </row>
    <row r="873" spans="1:25" ht="15.75" x14ac:dyDescent="0.25">
      <c r="A873" s="202">
        <v>871</v>
      </c>
      <c r="B873" s="222"/>
      <c r="C873" s="224"/>
      <c r="D873" s="222"/>
      <c r="E873" s="222"/>
      <c r="F873" s="222"/>
      <c r="G873" s="222"/>
      <c r="H873" s="222"/>
      <c r="I873" s="222"/>
      <c r="J873" s="222"/>
      <c r="K873" s="208">
        <f t="shared" si="13"/>
        <v>0</v>
      </c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22"/>
    </row>
    <row r="874" spans="1:25" ht="15.75" x14ac:dyDescent="0.25">
      <c r="A874" s="202">
        <v>872</v>
      </c>
      <c r="B874" s="222"/>
      <c r="C874" s="224"/>
      <c r="D874" s="222"/>
      <c r="E874" s="222"/>
      <c r="F874" s="222"/>
      <c r="G874" s="222"/>
      <c r="H874" s="222"/>
      <c r="I874" s="222"/>
      <c r="J874" s="222"/>
      <c r="K874" s="208">
        <f t="shared" si="13"/>
        <v>0</v>
      </c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22"/>
    </row>
    <row r="875" spans="1:25" ht="15.75" x14ac:dyDescent="0.25">
      <c r="A875" s="202">
        <v>873</v>
      </c>
      <c r="B875" s="222"/>
      <c r="C875" s="224"/>
      <c r="D875" s="222"/>
      <c r="E875" s="222"/>
      <c r="F875" s="222"/>
      <c r="G875" s="222"/>
      <c r="H875" s="222"/>
      <c r="I875" s="222"/>
      <c r="J875" s="222"/>
      <c r="K875" s="208">
        <f t="shared" si="13"/>
        <v>0</v>
      </c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22"/>
    </row>
    <row r="876" spans="1:25" ht="15.75" x14ac:dyDescent="0.25">
      <c r="A876" s="202">
        <v>874</v>
      </c>
      <c r="B876" s="222"/>
      <c r="C876" s="224"/>
      <c r="D876" s="222"/>
      <c r="E876" s="222"/>
      <c r="F876" s="222"/>
      <c r="G876" s="222"/>
      <c r="H876" s="222"/>
      <c r="I876" s="222"/>
      <c r="J876" s="222"/>
      <c r="K876" s="208">
        <f t="shared" si="13"/>
        <v>0</v>
      </c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  <c r="X876" s="222"/>
      <c r="Y876" s="222"/>
    </row>
    <row r="877" spans="1:25" ht="15.75" x14ac:dyDescent="0.25">
      <c r="A877" s="202">
        <v>875</v>
      </c>
      <c r="B877" s="222"/>
      <c r="C877" s="224"/>
      <c r="D877" s="222"/>
      <c r="E877" s="222"/>
      <c r="F877" s="222"/>
      <c r="G877" s="222"/>
      <c r="H877" s="222"/>
      <c r="I877" s="222"/>
      <c r="J877" s="222"/>
      <c r="K877" s="208">
        <f t="shared" si="13"/>
        <v>0</v>
      </c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22"/>
    </row>
    <row r="878" spans="1:25" ht="15.75" x14ac:dyDescent="0.25">
      <c r="A878" s="202">
        <v>876</v>
      </c>
      <c r="B878" s="222"/>
      <c r="C878" s="224"/>
      <c r="D878" s="222"/>
      <c r="E878" s="222"/>
      <c r="F878" s="222"/>
      <c r="G878" s="222"/>
      <c r="H878" s="222"/>
      <c r="I878" s="222"/>
      <c r="J878" s="222"/>
      <c r="K878" s="208">
        <f t="shared" si="13"/>
        <v>0</v>
      </c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22"/>
    </row>
    <row r="879" spans="1:25" ht="15.75" x14ac:dyDescent="0.25">
      <c r="A879" s="202">
        <v>877</v>
      </c>
      <c r="B879" s="222"/>
      <c r="C879" s="224"/>
      <c r="D879" s="222"/>
      <c r="E879" s="222"/>
      <c r="F879" s="222"/>
      <c r="G879" s="222"/>
      <c r="H879" s="222"/>
      <c r="I879" s="222"/>
      <c r="J879" s="222"/>
      <c r="K879" s="208">
        <f t="shared" si="13"/>
        <v>0</v>
      </c>
      <c r="L879" s="222"/>
      <c r="M879" s="222"/>
      <c r="N879" s="222"/>
      <c r="O879" s="222"/>
      <c r="P879" s="222"/>
      <c r="Q879" s="222"/>
      <c r="R879" s="222"/>
      <c r="S879" s="222"/>
      <c r="T879" s="222"/>
      <c r="U879" s="222"/>
      <c r="V879" s="222"/>
      <c r="W879" s="222"/>
      <c r="X879" s="222"/>
      <c r="Y879" s="222"/>
    </row>
    <row r="880" spans="1:25" ht="15.75" x14ac:dyDescent="0.25">
      <c r="A880" s="202">
        <v>878</v>
      </c>
      <c r="B880" s="222"/>
      <c r="C880" s="224"/>
      <c r="D880" s="222"/>
      <c r="E880" s="222"/>
      <c r="F880" s="222"/>
      <c r="G880" s="222"/>
      <c r="H880" s="222"/>
      <c r="I880" s="222"/>
      <c r="J880" s="222"/>
      <c r="K880" s="208">
        <f t="shared" si="13"/>
        <v>0</v>
      </c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  <c r="X880" s="222"/>
      <c r="Y880" s="222"/>
    </row>
    <row r="881" spans="1:25" ht="15.75" x14ac:dyDescent="0.25">
      <c r="A881" s="202">
        <v>879</v>
      </c>
      <c r="B881" s="222"/>
      <c r="C881" s="224"/>
      <c r="D881" s="222"/>
      <c r="E881" s="222"/>
      <c r="F881" s="222"/>
      <c r="G881" s="222"/>
      <c r="H881" s="222"/>
      <c r="I881" s="222"/>
      <c r="J881" s="222"/>
      <c r="K881" s="208">
        <f t="shared" si="13"/>
        <v>0</v>
      </c>
      <c r="L881" s="222"/>
      <c r="M881" s="222"/>
      <c r="N881" s="222"/>
      <c r="O881" s="222"/>
      <c r="P881" s="222"/>
      <c r="Q881" s="222"/>
      <c r="R881" s="222"/>
      <c r="S881" s="222"/>
      <c r="T881" s="222"/>
      <c r="U881" s="222"/>
      <c r="V881" s="222"/>
      <c r="W881" s="222"/>
      <c r="X881" s="222"/>
      <c r="Y881" s="222"/>
    </row>
    <row r="882" spans="1:25" ht="15.75" x14ac:dyDescent="0.25">
      <c r="A882" s="202">
        <v>880</v>
      </c>
      <c r="B882" s="222"/>
      <c r="C882" s="224"/>
      <c r="D882" s="222"/>
      <c r="E882" s="222"/>
      <c r="F882" s="222"/>
      <c r="G882" s="222"/>
      <c r="H882" s="222"/>
      <c r="I882" s="222"/>
      <c r="J882" s="222"/>
      <c r="K882" s="208">
        <f t="shared" si="13"/>
        <v>0</v>
      </c>
      <c r="L882" s="222"/>
      <c r="M882" s="222"/>
      <c r="N882" s="222"/>
      <c r="O882" s="222"/>
      <c r="P882" s="222"/>
      <c r="Q882" s="222"/>
      <c r="R882" s="222"/>
      <c r="S882" s="222"/>
      <c r="T882" s="222"/>
      <c r="U882" s="222"/>
      <c r="V882" s="222"/>
      <c r="W882" s="222"/>
      <c r="X882" s="222"/>
      <c r="Y882" s="222"/>
    </row>
    <row r="883" spans="1:25" ht="15.75" x14ac:dyDescent="0.25">
      <c r="A883" s="202">
        <v>881</v>
      </c>
      <c r="B883" s="222"/>
      <c r="C883" s="224"/>
      <c r="D883" s="222"/>
      <c r="E883" s="222"/>
      <c r="F883" s="222"/>
      <c r="G883" s="222"/>
      <c r="H883" s="222"/>
      <c r="I883" s="222"/>
      <c r="J883" s="222"/>
      <c r="K883" s="208">
        <f t="shared" si="13"/>
        <v>0</v>
      </c>
      <c r="L883" s="222"/>
      <c r="M883" s="222"/>
      <c r="N883" s="222"/>
      <c r="O883" s="222"/>
      <c r="P883" s="222"/>
      <c r="Q883" s="222"/>
      <c r="R883" s="222"/>
      <c r="S883" s="222"/>
      <c r="T883" s="222"/>
      <c r="U883" s="222"/>
      <c r="V883" s="222"/>
      <c r="W883" s="222"/>
      <c r="X883" s="222"/>
      <c r="Y883" s="222"/>
    </row>
    <row r="884" spans="1:25" ht="15.75" x14ac:dyDescent="0.25">
      <c r="A884" s="202">
        <v>882</v>
      </c>
      <c r="B884" s="222"/>
      <c r="C884" s="224"/>
      <c r="D884" s="222"/>
      <c r="E884" s="222"/>
      <c r="F884" s="222"/>
      <c r="G884" s="222"/>
      <c r="H884" s="222"/>
      <c r="I884" s="222"/>
      <c r="J884" s="222"/>
      <c r="K884" s="208">
        <f t="shared" si="13"/>
        <v>0</v>
      </c>
      <c r="L884" s="222"/>
      <c r="M884" s="222"/>
      <c r="N884" s="222"/>
      <c r="O884" s="222"/>
      <c r="P884" s="222"/>
      <c r="Q884" s="222"/>
      <c r="R884" s="222"/>
      <c r="S884" s="222"/>
      <c r="T884" s="222"/>
      <c r="U884" s="222"/>
      <c r="V884" s="222"/>
      <c r="W884" s="222"/>
      <c r="X884" s="222"/>
      <c r="Y884" s="222"/>
    </row>
    <row r="885" spans="1:25" ht="15.75" x14ac:dyDescent="0.25">
      <c r="A885" s="202">
        <v>883</v>
      </c>
      <c r="B885" s="222"/>
      <c r="C885" s="224"/>
      <c r="D885" s="222"/>
      <c r="E885" s="222"/>
      <c r="F885" s="222"/>
      <c r="G885" s="222"/>
      <c r="H885" s="222"/>
      <c r="I885" s="222"/>
      <c r="J885" s="222"/>
      <c r="K885" s="208">
        <f t="shared" si="13"/>
        <v>0</v>
      </c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  <c r="X885" s="222"/>
      <c r="Y885" s="222"/>
    </row>
    <row r="886" spans="1:25" ht="15.75" x14ac:dyDescent="0.25">
      <c r="A886" s="202">
        <v>884</v>
      </c>
      <c r="B886" s="222"/>
      <c r="C886" s="224"/>
      <c r="D886" s="222"/>
      <c r="E886" s="222"/>
      <c r="F886" s="222"/>
      <c r="G886" s="222"/>
      <c r="H886" s="222"/>
      <c r="I886" s="222"/>
      <c r="J886" s="222"/>
      <c r="K886" s="208">
        <f t="shared" si="13"/>
        <v>0</v>
      </c>
      <c r="L886" s="222"/>
      <c r="M886" s="222"/>
      <c r="N886" s="222"/>
      <c r="O886" s="222"/>
      <c r="P886" s="222"/>
      <c r="Q886" s="222"/>
      <c r="R886" s="222"/>
      <c r="S886" s="222"/>
      <c r="T886" s="222"/>
      <c r="U886" s="222"/>
      <c r="V886" s="222"/>
      <c r="W886" s="222"/>
      <c r="X886" s="222"/>
      <c r="Y886" s="222"/>
    </row>
    <row r="887" spans="1:25" ht="15.75" x14ac:dyDescent="0.25">
      <c r="A887" s="202">
        <v>885</v>
      </c>
      <c r="B887" s="222"/>
      <c r="C887" s="224"/>
      <c r="D887" s="222"/>
      <c r="E887" s="222"/>
      <c r="F887" s="222"/>
      <c r="G887" s="222"/>
      <c r="H887" s="222"/>
      <c r="I887" s="222"/>
      <c r="J887" s="222"/>
      <c r="K887" s="208">
        <f t="shared" si="13"/>
        <v>0</v>
      </c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  <c r="X887" s="222"/>
      <c r="Y887" s="222"/>
    </row>
    <row r="888" spans="1:25" ht="15.75" x14ac:dyDescent="0.25">
      <c r="A888" s="202">
        <v>886</v>
      </c>
      <c r="B888" s="222"/>
      <c r="C888" s="224"/>
      <c r="D888" s="222"/>
      <c r="E888" s="222"/>
      <c r="F888" s="222"/>
      <c r="G888" s="222"/>
      <c r="H888" s="222"/>
      <c r="I888" s="222"/>
      <c r="J888" s="222"/>
      <c r="K888" s="208">
        <f t="shared" si="13"/>
        <v>0</v>
      </c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  <c r="X888" s="222"/>
      <c r="Y888" s="222"/>
    </row>
    <row r="889" spans="1:25" ht="15.75" x14ac:dyDescent="0.25">
      <c r="A889" s="202">
        <v>887</v>
      </c>
      <c r="B889" s="222"/>
      <c r="C889" s="224"/>
      <c r="D889" s="222"/>
      <c r="E889" s="222"/>
      <c r="F889" s="222"/>
      <c r="G889" s="222"/>
      <c r="H889" s="222"/>
      <c r="I889" s="222"/>
      <c r="J889" s="222"/>
      <c r="K889" s="208">
        <f t="shared" si="13"/>
        <v>0</v>
      </c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22"/>
    </row>
    <row r="890" spans="1:25" ht="15.75" x14ac:dyDescent="0.25">
      <c r="A890" s="202">
        <v>888</v>
      </c>
      <c r="B890" s="222"/>
      <c r="C890" s="224"/>
      <c r="D890" s="222"/>
      <c r="E890" s="222"/>
      <c r="F890" s="222"/>
      <c r="G890" s="222"/>
      <c r="H890" s="222"/>
      <c r="I890" s="222"/>
      <c r="J890" s="222"/>
      <c r="K890" s="208">
        <f t="shared" si="13"/>
        <v>0</v>
      </c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22"/>
    </row>
    <row r="891" spans="1:25" ht="15.75" x14ac:dyDescent="0.25">
      <c r="A891" s="202">
        <v>889</v>
      </c>
      <c r="B891" s="222"/>
      <c r="C891" s="224"/>
      <c r="D891" s="222"/>
      <c r="E891" s="222"/>
      <c r="F891" s="222"/>
      <c r="G891" s="222"/>
      <c r="H891" s="222"/>
      <c r="I891" s="222"/>
      <c r="J891" s="222"/>
      <c r="K891" s="208">
        <f t="shared" si="13"/>
        <v>0</v>
      </c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22"/>
    </row>
    <row r="892" spans="1:25" ht="15.75" x14ac:dyDescent="0.25">
      <c r="A892" s="202">
        <v>890</v>
      </c>
      <c r="B892" s="222"/>
      <c r="C892" s="224"/>
      <c r="D892" s="222"/>
      <c r="E892" s="222"/>
      <c r="F892" s="222"/>
      <c r="G892" s="222"/>
      <c r="H892" s="222"/>
      <c r="I892" s="222"/>
      <c r="J892" s="222"/>
      <c r="K892" s="208">
        <f t="shared" si="13"/>
        <v>0</v>
      </c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22"/>
    </row>
    <row r="893" spans="1:25" ht="15.75" x14ac:dyDescent="0.25">
      <c r="A893" s="202">
        <v>891</v>
      </c>
      <c r="B893" s="222"/>
      <c r="C893" s="224"/>
      <c r="D893" s="222"/>
      <c r="E893" s="222"/>
      <c r="F893" s="222"/>
      <c r="G893" s="222"/>
      <c r="H893" s="222"/>
      <c r="I893" s="222"/>
      <c r="J893" s="222"/>
      <c r="K893" s="208">
        <f t="shared" si="13"/>
        <v>0</v>
      </c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  <c r="X893" s="222"/>
      <c r="Y893" s="222"/>
    </row>
    <row r="894" spans="1:25" ht="15.75" x14ac:dyDescent="0.25">
      <c r="A894" s="202">
        <v>892</v>
      </c>
      <c r="B894" s="222"/>
      <c r="C894" s="224"/>
      <c r="D894" s="222"/>
      <c r="E894" s="222"/>
      <c r="F894" s="222"/>
      <c r="G894" s="222"/>
      <c r="H894" s="222"/>
      <c r="I894" s="222"/>
      <c r="J894" s="222"/>
      <c r="K894" s="208">
        <f t="shared" si="13"/>
        <v>0</v>
      </c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  <c r="X894" s="222"/>
      <c r="Y894" s="222"/>
    </row>
    <row r="895" spans="1:25" ht="15.75" x14ac:dyDescent="0.25">
      <c r="A895" s="202">
        <v>893</v>
      </c>
      <c r="B895" s="222"/>
      <c r="C895" s="224"/>
      <c r="D895" s="222"/>
      <c r="E895" s="222"/>
      <c r="F895" s="222"/>
      <c r="G895" s="222"/>
      <c r="H895" s="222"/>
      <c r="I895" s="222"/>
      <c r="J895" s="222"/>
      <c r="K895" s="208">
        <f t="shared" si="13"/>
        <v>0</v>
      </c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  <c r="X895" s="222"/>
      <c r="Y895" s="222"/>
    </row>
    <row r="896" spans="1:25" ht="15.75" x14ac:dyDescent="0.25">
      <c r="A896" s="202">
        <v>894</v>
      </c>
      <c r="B896" s="222"/>
      <c r="C896" s="224"/>
      <c r="D896" s="222"/>
      <c r="E896" s="222"/>
      <c r="F896" s="222"/>
      <c r="G896" s="222"/>
      <c r="H896" s="222"/>
      <c r="I896" s="222"/>
      <c r="J896" s="222"/>
      <c r="K896" s="208">
        <f t="shared" si="13"/>
        <v>0</v>
      </c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  <c r="X896" s="222"/>
      <c r="Y896" s="222"/>
    </row>
    <row r="897" spans="1:25" ht="15.75" x14ac:dyDescent="0.25">
      <c r="A897" s="202">
        <v>895</v>
      </c>
      <c r="B897" s="222"/>
      <c r="C897" s="224"/>
      <c r="D897" s="222"/>
      <c r="E897" s="222"/>
      <c r="F897" s="222"/>
      <c r="G897" s="222"/>
      <c r="H897" s="222"/>
      <c r="I897" s="222"/>
      <c r="J897" s="222"/>
      <c r="K897" s="208">
        <f t="shared" si="13"/>
        <v>0</v>
      </c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  <c r="X897" s="222"/>
      <c r="Y897" s="222"/>
    </row>
    <row r="898" spans="1:25" ht="15.75" x14ac:dyDescent="0.25">
      <c r="A898" s="202">
        <v>896</v>
      </c>
      <c r="B898" s="222"/>
      <c r="C898" s="224"/>
      <c r="D898" s="222"/>
      <c r="E898" s="222"/>
      <c r="F898" s="222"/>
      <c r="G898" s="222"/>
      <c r="H898" s="222"/>
      <c r="I898" s="222"/>
      <c r="J898" s="222"/>
      <c r="K898" s="208">
        <f t="shared" si="13"/>
        <v>0</v>
      </c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  <c r="X898" s="222"/>
      <c r="Y898" s="222"/>
    </row>
    <row r="899" spans="1:25" ht="15.75" x14ac:dyDescent="0.25">
      <c r="A899" s="202">
        <v>897</v>
      </c>
      <c r="B899" s="222"/>
      <c r="C899" s="224"/>
      <c r="D899" s="222"/>
      <c r="E899" s="222"/>
      <c r="F899" s="222"/>
      <c r="G899" s="222"/>
      <c r="H899" s="222"/>
      <c r="I899" s="222"/>
      <c r="J899" s="222"/>
      <c r="K899" s="208">
        <f t="shared" si="13"/>
        <v>0</v>
      </c>
      <c r="L899" s="222"/>
      <c r="M899" s="222"/>
      <c r="N899" s="222"/>
      <c r="O899" s="222"/>
      <c r="P899" s="222"/>
      <c r="Q899" s="222"/>
      <c r="R899" s="222"/>
      <c r="S899" s="222"/>
      <c r="T899" s="222"/>
      <c r="U899" s="222"/>
      <c r="V899" s="222"/>
      <c r="W899" s="222"/>
      <c r="X899" s="222"/>
      <c r="Y899" s="222"/>
    </row>
    <row r="900" spans="1:25" ht="15.75" x14ac:dyDescent="0.25">
      <c r="A900" s="202">
        <v>898</v>
      </c>
      <c r="B900" s="222"/>
      <c r="C900" s="224"/>
      <c r="D900" s="222"/>
      <c r="E900" s="222"/>
      <c r="F900" s="222"/>
      <c r="G900" s="222"/>
      <c r="H900" s="222"/>
      <c r="I900" s="222"/>
      <c r="J900" s="222"/>
      <c r="K900" s="208">
        <f t="shared" ref="K900:K963" si="14">C900</f>
        <v>0</v>
      </c>
      <c r="L900" s="222"/>
      <c r="M900" s="222"/>
      <c r="N900" s="222"/>
      <c r="O900" s="222"/>
      <c r="P900" s="222"/>
      <c r="Q900" s="222"/>
      <c r="R900" s="222"/>
      <c r="S900" s="222"/>
      <c r="T900" s="222"/>
      <c r="U900" s="222"/>
      <c r="V900" s="222"/>
      <c r="W900" s="222"/>
      <c r="X900" s="222"/>
      <c r="Y900" s="222"/>
    </row>
    <row r="901" spans="1:25" ht="15.75" x14ac:dyDescent="0.25">
      <c r="A901" s="202">
        <v>899</v>
      </c>
      <c r="B901" s="222"/>
      <c r="C901" s="224"/>
      <c r="D901" s="222"/>
      <c r="E901" s="222"/>
      <c r="F901" s="222"/>
      <c r="G901" s="222"/>
      <c r="H901" s="222"/>
      <c r="I901" s="222"/>
      <c r="J901" s="222"/>
      <c r="K901" s="208">
        <f t="shared" si="14"/>
        <v>0</v>
      </c>
      <c r="L901" s="222"/>
      <c r="M901" s="222"/>
      <c r="N901" s="222"/>
      <c r="O901" s="222"/>
      <c r="P901" s="222"/>
      <c r="Q901" s="222"/>
      <c r="R901" s="222"/>
      <c r="S901" s="222"/>
      <c r="T901" s="222"/>
      <c r="U901" s="222"/>
      <c r="V901" s="222"/>
      <c r="W901" s="222"/>
      <c r="X901" s="222"/>
      <c r="Y901" s="222"/>
    </row>
    <row r="902" spans="1:25" ht="15.75" x14ac:dyDescent="0.25">
      <c r="A902" s="202">
        <v>900</v>
      </c>
      <c r="B902" s="222"/>
      <c r="C902" s="224"/>
      <c r="D902" s="222"/>
      <c r="E902" s="222"/>
      <c r="F902" s="222"/>
      <c r="G902" s="222"/>
      <c r="H902" s="222"/>
      <c r="I902" s="222"/>
      <c r="J902" s="222"/>
      <c r="K902" s="208">
        <f t="shared" si="14"/>
        <v>0</v>
      </c>
      <c r="L902" s="222"/>
      <c r="M902" s="222"/>
      <c r="N902" s="222"/>
      <c r="O902" s="222"/>
      <c r="P902" s="222"/>
      <c r="Q902" s="222"/>
      <c r="R902" s="222"/>
      <c r="S902" s="222"/>
      <c r="T902" s="222"/>
      <c r="U902" s="222"/>
      <c r="V902" s="222"/>
      <c r="W902" s="222"/>
      <c r="X902" s="222"/>
      <c r="Y902" s="222"/>
    </row>
    <row r="903" spans="1:25" ht="15.75" x14ac:dyDescent="0.25">
      <c r="A903" s="202">
        <v>901</v>
      </c>
      <c r="B903" s="222"/>
      <c r="C903" s="224"/>
      <c r="D903" s="222"/>
      <c r="E903" s="222"/>
      <c r="F903" s="222"/>
      <c r="G903" s="222"/>
      <c r="H903" s="222"/>
      <c r="I903" s="222"/>
      <c r="J903" s="222"/>
      <c r="K903" s="208">
        <f t="shared" si="14"/>
        <v>0</v>
      </c>
      <c r="L903" s="222"/>
      <c r="M903" s="222"/>
      <c r="N903" s="222"/>
      <c r="O903" s="222"/>
      <c r="P903" s="222"/>
      <c r="Q903" s="222"/>
      <c r="R903" s="222"/>
      <c r="S903" s="222"/>
      <c r="T903" s="222"/>
      <c r="U903" s="222"/>
      <c r="V903" s="222"/>
      <c r="W903" s="222"/>
      <c r="X903" s="222"/>
      <c r="Y903" s="222"/>
    </row>
    <row r="904" spans="1:25" ht="15.75" x14ac:dyDescent="0.25">
      <c r="A904" s="202">
        <v>902</v>
      </c>
      <c r="B904" s="222"/>
      <c r="C904" s="224"/>
      <c r="D904" s="222"/>
      <c r="E904" s="222"/>
      <c r="F904" s="222"/>
      <c r="G904" s="222"/>
      <c r="H904" s="222"/>
      <c r="I904" s="222"/>
      <c r="J904" s="222"/>
      <c r="K904" s="208">
        <f t="shared" si="14"/>
        <v>0</v>
      </c>
      <c r="L904" s="222"/>
      <c r="M904" s="222"/>
      <c r="N904" s="222"/>
      <c r="O904" s="222"/>
      <c r="P904" s="222"/>
      <c r="Q904" s="222"/>
      <c r="R904" s="222"/>
      <c r="S904" s="222"/>
      <c r="T904" s="222"/>
      <c r="U904" s="222"/>
      <c r="V904" s="222"/>
      <c r="W904" s="222"/>
      <c r="X904" s="222"/>
      <c r="Y904" s="222"/>
    </row>
    <row r="905" spans="1:25" ht="15.75" x14ac:dyDescent="0.25">
      <c r="A905" s="202">
        <v>903</v>
      </c>
      <c r="B905" s="222"/>
      <c r="C905" s="224"/>
      <c r="D905" s="222"/>
      <c r="E905" s="222"/>
      <c r="F905" s="222"/>
      <c r="G905" s="222"/>
      <c r="H905" s="222"/>
      <c r="I905" s="222"/>
      <c r="J905" s="222"/>
      <c r="K905" s="208">
        <f t="shared" si="14"/>
        <v>0</v>
      </c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22"/>
    </row>
    <row r="906" spans="1:25" ht="15.75" x14ac:dyDescent="0.25">
      <c r="A906" s="202">
        <v>904</v>
      </c>
      <c r="B906" s="222"/>
      <c r="C906" s="224"/>
      <c r="D906" s="222"/>
      <c r="E906" s="222"/>
      <c r="F906" s="222"/>
      <c r="G906" s="222"/>
      <c r="H906" s="222"/>
      <c r="I906" s="222"/>
      <c r="J906" s="222"/>
      <c r="K906" s="208">
        <f t="shared" si="14"/>
        <v>0</v>
      </c>
      <c r="L906" s="222"/>
      <c r="M906" s="222"/>
      <c r="N906" s="222"/>
      <c r="O906" s="222"/>
      <c r="P906" s="222"/>
      <c r="Q906" s="222"/>
      <c r="R906" s="222"/>
      <c r="S906" s="222"/>
      <c r="T906" s="222"/>
      <c r="U906" s="222"/>
      <c r="V906" s="222"/>
      <c r="W906" s="222"/>
      <c r="X906" s="222"/>
      <c r="Y906" s="222"/>
    </row>
    <row r="907" spans="1:25" ht="15.75" x14ac:dyDescent="0.25">
      <c r="A907" s="202">
        <v>905</v>
      </c>
      <c r="B907" s="222"/>
      <c r="C907" s="224"/>
      <c r="D907" s="222"/>
      <c r="E907" s="222"/>
      <c r="F907" s="222"/>
      <c r="G907" s="222"/>
      <c r="H907" s="222"/>
      <c r="I907" s="222"/>
      <c r="J907" s="222"/>
      <c r="K907" s="208">
        <f t="shared" si="14"/>
        <v>0</v>
      </c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  <c r="X907" s="222"/>
      <c r="Y907" s="222"/>
    </row>
    <row r="908" spans="1:25" ht="15.75" x14ac:dyDescent="0.25">
      <c r="A908" s="202">
        <v>906</v>
      </c>
      <c r="B908" s="222"/>
      <c r="C908" s="224"/>
      <c r="D908" s="222"/>
      <c r="E908" s="222"/>
      <c r="F908" s="222"/>
      <c r="G908" s="222"/>
      <c r="H908" s="222"/>
      <c r="I908" s="222"/>
      <c r="J908" s="222"/>
      <c r="K908" s="208">
        <f t="shared" si="14"/>
        <v>0</v>
      </c>
      <c r="L908" s="222"/>
      <c r="M908" s="222"/>
      <c r="N908" s="222"/>
      <c r="O908" s="222"/>
      <c r="P908" s="222"/>
      <c r="Q908" s="222"/>
      <c r="R908" s="222"/>
      <c r="S908" s="222"/>
      <c r="T908" s="222"/>
      <c r="U908" s="222"/>
      <c r="V908" s="222"/>
      <c r="W908" s="222"/>
      <c r="X908" s="222"/>
      <c r="Y908" s="222"/>
    </row>
    <row r="909" spans="1:25" ht="15.75" x14ac:dyDescent="0.25">
      <c r="A909" s="202">
        <v>907</v>
      </c>
      <c r="B909" s="222"/>
      <c r="C909" s="224"/>
      <c r="D909" s="222"/>
      <c r="E909" s="222"/>
      <c r="F909" s="222"/>
      <c r="G909" s="222"/>
      <c r="H909" s="222"/>
      <c r="I909" s="222"/>
      <c r="J909" s="222"/>
      <c r="K909" s="208">
        <f t="shared" si="14"/>
        <v>0</v>
      </c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  <c r="X909" s="222"/>
      <c r="Y909" s="222"/>
    </row>
    <row r="910" spans="1:25" ht="15.75" x14ac:dyDescent="0.25">
      <c r="A910" s="202">
        <v>908</v>
      </c>
      <c r="B910" s="222"/>
      <c r="C910" s="224"/>
      <c r="D910" s="222"/>
      <c r="E910" s="222"/>
      <c r="F910" s="222"/>
      <c r="G910" s="222"/>
      <c r="H910" s="222"/>
      <c r="I910" s="222"/>
      <c r="J910" s="222"/>
      <c r="K910" s="208">
        <f t="shared" si="14"/>
        <v>0</v>
      </c>
      <c r="L910" s="222"/>
      <c r="M910" s="222"/>
      <c r="N910" s="222"/>
      <c r="O910" s="222"/>
      <c r="P910" s="222"/>
      <c r="Q910" s="222"/>
      <c r="R910" s="222"/>
      <c r="S910" s="222"/>
      <c r="T910" s="222"/>
      <c r="U910" s="222"/>
      <c r="V910" s="222"/>
      <c r="W910" s="222"/>
      <c r="X910" s="222"/>
      <c r="Y910" s="222"/>
    </row>
    <row r="911" spans="1:25" ht="15.75" x14ac:dyDescent="0.25">
      <c r="A911" s="202">
        <v>909</v>
      </c>
      <c r="B911" s="222"/>
      <c r="C911" s="224"/>
      <c r="D911" s="222"/>
      <c r="E911" s="222"/>
      <c r="F911" s="222"/>
      <c r="G911" s="222"/>
      <c r="H911" s="222"/>
      <c r="I911" s="222"/>
      <c r="J911" s="222"/>
      <c r="K911" s="208">
        <f t="shared" si="14"/>
        <v>0</v>
      </c>
      <c r="L911" s="222"/>
      <c r="M911" s="222"/>
      <c r="N911" s="222"/>
      <c r="O911" s="222"/>
      <c r="P911" s="222"/>
      <c r="Q911" s="222"/>
      <c r="R911" s="222"/>
      <c r="S911" s="222"/>
      <c r="T911" s="222"/>
      <c r="U911" s="222"/>
      <c r="V911" s="222"/>
      <c r="W911" s="222"/>
      <c r="X911" s="222"/>
      <c r="Y911" s="222"/>
    </row>
    <row r="912" spans="1:25" ht="15.75" x14ac:dyDescent="0.25">
      <c r="A912" s="202">
        <v>910</v>
      </c>
      <c r="B912" s="222"/>
      <c r="C912" s="224"/>
      <c r="D912" s="222"/>
      <c r="E912" s="222"/>
      <c r="F912" s="222"/>
      <c r="G912" s="222"/>
      <c r="H912" s="222"/>
      <c r="I912" s="222"/>
      <c r="J912" s="222"/>
      <c r="K912" s="208">
        <f t="shared" si="14"/>
        <v>0</v>
      </c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  <c r="X912" s="222"/>
      <c r="Y912" s="222"/>
    </row>
    <row r="913" spans="1:25" ht="15.75" x14ac:dyDescent="0.25">
      <c r="A913" s="202">
        <v>911</v>
      </c>
      <c r="B913" s="222"/>
      <c r="C913" s="224"/>
      <c r="D913" s="222"/>
      <c r="E913" s="222"/>
      <c r="F913" s="222"/>
      <c r="G913" s="222"/>
      <c r="H913" s="222"/>
      <c r="I913" s="222"/>
      <c r="J913" s="222"/>
      <c r="K913" s="208">
        <f t="shared" si="14"/>
        <v>0</v>
      </c>
      <c r="L913" s="222"/>
      <c r="M913" s="222"/>
      <c r="N913" s="222"/>
      <c r="O913" s="222"/>
      <c r="P913" s="222"/>
      <c r="Q913" s="222"/>
      <c r="R913" s="222"/>
      <c r="S913" s="222"/>
      <c r="T913" s="222"/>
      <c r="U913" s="222"/>
      <c r="V913" s="222"/>
      <c r="W913" s="222"/>
      <c r="X913" s="222"/>
      <c r="Y913" s="222"/>
    </row>
    <row r="914" spans="1:25" ht="15.75" x14ac:dyDescent="0.25">
      <c r="A914" s="202">
        <v>912</v>
      </c>
      <c r="B914" s="222"/>
      <c r="C914" s="224"/>
      <c r="D914" s="222"/>
      <c r="E914" s="222"/>
      <c r="F914" s="222"/>
      <c r="G914" s="222"/>
      <c r="H914" s="222"/>
      <c r="I914" s="222"/>
      <c r="J914" s="222"/>
      <c r="K914" s="208">
        <f t="shared" si="14"/>
        <v>0</v>
      </c>
      <c r="L914" s="222"/>
      <c r="M914" s="222"/>
      <c r="N914" s="222"/>
      <c r="O914" s="222"/>
      <c r="P914" s="222"/>
      <c r="Q914" s="222"/>
      <c r="R914" s="222"/>
      <c r="S914" s="222"/>
      <c r="T914" s="222"/>
      <c r="U914" s="222"/>
      <c r="V914" s="222"/>
      <c r="W914" s="222"/>
      <c r="X914" s="222"/>
      <c r="Y914" s="222"/>
    </row>
    <row r="915" spans="1:25" ht="15.75" x14ac:dyDescent="0.25">
      <c r="A915" s="202">
        <v>913</v>
      </c>
      <c r="B915" s="222"/>
      <c r="C915" s="224"/>
      <c r="D915" s="222"/>
      <c r="E915" s="222"/>
      <c r="F915" s="222"/>
      <c r="G915" s="222"/>
      <c r="H915" s="222"/>
      <c r="I915" s="222"/>
      <c r="J915" s="222"/>
      <c r="K915" s="208">
        <f t="shared" si="14"/>
        <v>0</v>
      </c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  <c r="X915" s="222"/>
      <c r="Y915" s="222"/>
    </row>
    <row r="916" spans="1:25" ht="15.75" x14ac:dyDescent="0.25">
      <c r="A916" s="202">
        <v>914</v>
      </c>
      <c r="B916" s="222"/>
      <c r="C916" s="224"/>
      <c r="D916" s="222"/>
      <c r="E916" s="222"/>
      <c r="F916" s="222"/>
      <c r="G916" s="222"/>
      <c r="H916" s="222"/>
      <c r="I916" s="222"/>
      <c r="J916" s="222"/>
      <c r="K916" s="208">
        <f t="shared" si="14"/>
        <v>0</v>
      </c>
      <c r="L916" s="222"/>
      <c r="M916" s="222"/>
      <c r="N916" s="222"/>
      <c r="O916" s="222"/>
      <c r="P916" s="222"/>
      <c r="Q916" s="222"/>
      <c r="R916" s="222"/>
      <c r="S916" s="222"/>
      <c r="T916" s="222"/>
      <c r="U916" s="222"/>
      <c r="V916" s="222"/>
      <c r="W916" s="222"/>
      <c r="X916" s="222"/>
      <c r="Y916" s="222"/>
    </row>
    <row r="917" spans="1:25" ht="15.75" x14ac:dyDescent="0.25">
      <c r="A917" s="202">
        <v>915</v>
      </c>
      <c r="B917" s="222"/>
      <c r="C917" s="224"/>
      <c r="D917" s="222"/>
      <c r="E917" s="222"/>
      <c r="F917" s="222"/>
      <c r="G917" s="222"/>
      <c r="H917" s="222"/>
      <c r="I917" s="222"/>
      <c r="J917" s="222"/>
      <c r="K917" s="208">
        <f t="shared" si="14"/>
        <v>0</v>
      </c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  <c r="X917" s="222"/>
      <c r="Y917" s="222"/>
    </row>
    <row r="918" spans="1:25" ht="15.75" x14ac:dyDescent="0.25">
      <c r="A918" s="202">
        <v>916</v>
      </c>
      <c r="B918" s="222"/>
      <c r="C918" s="224"/>
      <c r="D918" s="222"/>
      <c r="E918" s="222"/>
      <c r="F918" s="222"/>
      <c r="G918" s="222"/>
      <c r="H918" s="222"/>
      <c r="I918" s="222"/>
      <c r="J918" s="222"/>
      <c r="K918" s="208">
        <f t="shared" si="14"/>
        <v>0</v>
      </c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  <c r="X918" s="222"/>
      <c r="Y918" s="222"/>
    </row>
    <row r="919" spans="1:25" ht="15.75" x14ac:dyDescent="0.25">
      <c r="A919" s="202">
        <v>917</v>
      </c>
      <c r="B919" s="222"/>
      <c r="C919" s="224"/>
      <c r="D919" s="222"/>
      <c r="E919" s="222"/>
      <c r="F919" s="222"/>
      <c r="G919" s="222"/>
      <c r="H919" s="222"/>
      <c r="I919" s="222"/>
      <c r="J919" s="222"/>
      <c r="K919" s="208">
        <f t="shared" si="14"/>
        <v>0</v>
      </c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  <c r="X919" s="222"/>
      <c r="Y919" s="222"/>
    </row>
    <row r="920" spans="1:25" ht="15.75" x14ac:dyDescent="0.25">
      <c r="A920" s="202">
        <v>918</v>
      </c>
      <c r="B920" s="222"/>
      <c r="C920" s="224"/>
      <c r="D920" s="222"/>
      <c r="E920" s="222"/>
      <c r="F920" s="222"/>
      <c r="G920" s="222"/>
      <c r="H920" s="222"/>
      <c r="I920" s="222"/>
      <c r="J920" s="222"/>
      <c r="K920" s="208">
        <f t="shared" si="14"/>
        <v>0</v>
      </c>
      <c r="L920" s="222"/>
      <c r="M920" s="222"/>
      <c r="N920" s="222"/>
      <c r="O920" s="222"/>
      <c r="P920" s="222"/>
      <c r="Q920" s="222"/>
      <c r="R920" s="222"/>
      <c r="S920" s="222"/>
      <c r="T920" s="222"/>
      <c r="U920" s="222"/>
      <c r="V920" s="222"/>
      <c r="W920" s="222"/>
      <c r="X920" s="222"/>
      <c r="Y920" s="222"/>
    </row>
    <row r="921" spans="1:25" ht="15.75" x14ac:dyDescent="0.25">
      <c r="A921" s="202">
        <v>919</v>
      </c>
      <c r="B921" s="222"/>
      <c r="C921" s="224"/>
      <c r="D921" s="222"/>
      <c r="E921" s="222"/>
      <c r="F921" s="222"/>
      <c r="G921" s="222"/>
      <c r="H921" s="222"/>
      <c r="I921" s="222"/>
      <c r="J921" s="222"/>
      <c r="K921" s="208">
        <f t="shared" si="14"/>
        <v>0</v>
      </c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  <c r="X921" s="222"/>
      <c r="Y921" s="222"/>
    </row>
    <row r="922" spans="1:25" ht="15.75" x14ac:dyDescent="0.25">
      <c r="A922" s="202">
        <v>920</v>
      </c>
      <c r="B922" s="222"/>
      <c r="C922" s="224"/>
      <c r="D922" s="222"/>
      <c r="E922" s="222"/>
      <c r="F922" s="222"/>
      <c r="G922" s="222"/>
      <c r="H922" s="222"/>
      <c r="I922" s="222"/>
      <c r="J922" s="222"/>
      <c r="K922" s="208">
        <f t="shared" si="14"/>
        <v>0</v>
      </c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  <c r="X922" s="222"/>
      <c r="Y922" s="222"/>
    </row>
    <row r="923" spans="1:25" ht="15.75" x14ac:dyDescent="0.25">
      <c r="A923" s="202">
        <v>921</v>
      </c>
      <c r="B923" s="222"/>
      <c r="C923" s="224"/>
      <c r="D923" s="222"/>
      <c r="E923" s="222"/>
      <c r="F923" s="222"/>
      <c r="G923" s="222"/>
      <c r="H923" s="222"/>
      <c r="I923" s="222"/>
      <c r="J923" s="222"/>
      <c r="K923" s="208">
        <f t="shared" si="14"/>
        <v>0</v>
      </c>
      <c r="L923" s="222"/>
      <c r="M923" s="222"/>
      <c r="N923" s="222"/>
      <c r="O923" s="222"/>
      <c r="P923" s="222"/>
      <c r="Q923" s="222"/>
      <c r="R923" s="222"/>
      <c r="S923" s="222"/>
      <c r="T923" s="222"/>
      <c r="U923" s="222"/>
      <c r="V923" s="222"/>
      <c r="W923" s="222"/>
      <c r="X923" s="222"/>
      <c r="Y923" s="222"/>
    </row>
    <row r="924" spans="1:25" ht="15.75" x14ac:dyDescent="0.25">
      <c r="A924" s="202">
        <v>922</v>
      </c>
      <c r="B924" s="222"/>
      <c r="C924" s="224"/>
      <c r="D924" s="222"/>
      <c r="E924" s="222"/>
      <c r="F924" s="222"/>
      <c r="G924" s="222"/>
      <c r="H924" s="222"/>
      <c r="I924" s="222"/>
      <c r="J924" s="222"/>
      <c r="K924" s="208">
        <f t="shared" si="14"/>
        <v>0</v>
      </c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  <c r="X924" s="222"/>
      <c r="Y924" s="222"/>
    </row>
    <row r="925" spans="1:25" ht="15.75" x14ac:dyDescent="0.25">
      <c r="A925" s="202">
        <v>923</v>
      </c>
      <c r="B925" s="222"/>
      <c r="C925" s="224"/>
      <c r="D925" s="222"/>
      <c r="E925" s="222"/>
      <c r="F925" s="222"/>
      <c r="G925" s="222"/>
      <c r="H925" s="222"/>
      <c r="I925" s="222"/>
      <c r="J925" s="222"/>
      <c r="K925" s="208">
        <f t="shared" si="14"/>
        <v>0</v>
      </c>
      <c r="L925" s="222"/>
      <c r="M925" s="222"/>
      <c r="N925" s="222"/>
      <c r="O925" s="222"/>
      <c r="P925" s="222"/>
      <c r="Q925" s="222"/>
      <c r="R925" s="222"/>
      <c r="S925" s="222"/>
      <c r="T925" s="222"/>
      <c r="U925" s="222"/>
      <c r="V925" s="222"/>
      <c r="W925" s="222"/>
      <c r="X925" s="222"/>
      <c r="Y925" s="222"/>
    </row>
    <row r="926" spans="1:25" ht="15.75" x14ac:dyDescent="0.25">
      <c r="A926" s="202">
        <v>924</v>
      </c>
      <c r="B926" s="222"/>
      <c r="C926" s="224"/>
      <c r="D926" s="222"/>
      <c r="E926" s="222"/>
      <c r="F926" s="222"/>
      <c r="G926" s="222"/>
      <c r="H926" s="222"/>
      <c r="I926" s="222"/>
      <c r="J926" s="222"/>
      <c r="K926" s="208">
        <f t="shared" si="14"/>
        <v>0</v>
      </c>
      <c r="L926" s="222"/>
      <c r="M926" s="222"/>
      <c r="N926" s="222"/>
      <c r="O926" s="222"/>
      <c r="P926" s="222"/>
      <c r="Q926" s="222"/>
      <c r="R926" s="222"/>
      <c r="S926" s="222"/>
      <c r="T926" s="222"/>
      <c r="U926" s="222"/>
      <c r="V926" s="222"/>
      <c r="W926" s="222"/>
      <c r="X926" s="222"/>
      <c r="Y926" s="222"/>
    </row>
    <row r="927" spans="1:25" ht="15.75" x14ac:dyDescent="0.25">
      <c r="A927" s="202">
        <v>925</v>
      </c>
      <c r="B927" s="222"/>
      <c r="C927" s="224"/>
      <c r="D927" s="222"/>
      <c r="E927" s="222"/>
      <c r="F927" s="222"/>
      <c r="G927" s="222"/>
      <c r="H927" s="222"/>
      <c r="I927" s="222"/>
      <c r="J927" s="222"/>
      <c r="K927" s="208">
        <f t="shared" si="14"/>
        <v>0</v>
      </c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  <c r="X927" s="222"/>
      <c r="Y927" s="222"/>
    </row>
    <row r="928" spans="1:25" ht="15.75" x14ac:dyDescent="0.25">
      <c r="A928" s="202">
        <v>926</v>
      </c>
      <c r="B928" s="222"/>
      <c r="C928" s="224"/>
      <c r="D928" s="222"/>
      <c r="E928" s="222"/>
      <c r="F928" s="222"/>
      <c r="G928" s="222"/>
      <c r="H928" s="222"/>
      <c r="I928" s="222"/>
      <c r="J928" s="222"/>
      <c r="K928" s="208">
        <f t="shared" si="14"/>
        <v>0</v>
      </c>
      <c r="L928" s="222"/>
      <c r="M928" s="222"/>
      <c r="N928" s="222"/>
      <c r="O928" s="222"/>
      <c r="P928" s="222"/>
      <c r="Q928" s="222"/>
      <c r="R928" s="222"/>
      <c r="S928" s="222"/>
      <c r="T928" s="222"/>
      <c r="U928" s="222"/>
      <c r="V928" s="222"/>
      <c r="W928" s="222"/>
      <c r="X928" s="222"/>
      <c r="Y928" s="222"/>
    </row>
    <row r="929" spans="1:25" ht="15.75" x14ac:dyDescent="0.25">
      <c r="A929" s="202">
        <v>927</v>
      </c>
      <c r="B929" s="222"/>
      <c r="C929" s="224"/>
      <c r="D929" s="222"/>
      <c r="E929" s="222"/>
      <c r="F929" s="222"/>
      <c r="G929" s="222"/>
      <c r="H929" s="222"/>
      <c r="I929" s="222"/>
      <c r="J929" s="222"/>
      <c r="K929" s="208">
        <f t="shared" si="14"/>
        <v>0</v>
      </c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  <c r="X929" s="222"/>
      <c r="Y929" s="222"/>
    </row>
    <row r="930" spans="1:25" ht="15.75" x14ac:dyDescent="0.25">
      <c r="A930" s="202">
        <v>928</v>
      </c>
      <c r="B930" s="222"/>
      <c r="C930" s="224"/>
      <c r="D930" s="222"/>
      <c r="E930" s="222"/>
      <c r="F930" s="222"/>
      <c r="G930" s="222"/>
      <c r="H930" s="222"/>
      <c r="I930" s="222"/>
      <c r="J930" s="222"/>
      <c r="K930" s="208">
        <f t="shared" si="14"/>
        <v>0</v>
      </c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  <c r="X930" s="222"/>
      <c r="Y930" s="222"/>
    </row>
    <row r="931" spans="1:25" ht="15.75" x14ac:dyDescent="0.25">
      <c r="A931" s="202">
        <v>929</v>
      </c>
      <c r="B931" s="222"/>
      <c r="C931" s="224"/>
      <c r="D931" s="222"/>
      <c r="E931" s="222"/>
      <c r="F931" s="222"/>
      <c r="G931" s="222"/>
      <c r="H931" s="222"/>
      <c r="I931" s="222"/>
      <c r="J931" s="222"/>
      <c r="K931" s="208">
        <f t="shared" si="14"/>
        <v>0</v>
      </c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  <c r="X931" s="222"/>
      <c r="Y931" s="222"/>
    </row>
    <row r="932" spans="1:25" ht="15.75" x14ac:dyDescent="0.25">
      <c r="A932" s="202">
        <v>930</v>
      </c>
      <c r="B932" s="222"/>
      <c r="C932" s="224"/>
      <c r="D932" s="222"/>
      <c r="E932" s="222"/>
      <c r="F932" s="222"/>
      <c r="G932" s="222"/>
      <c r="H932" s="222"/>
      <c r="I932" s="222"/>
      <c r="J932" s="222"/>
      <c r="K932" s="208">
        <f t="shared" si="14"/>
        <v>0</v>
      </c>
      <c r="L932" s="222"/>
      <c r="M932" s="222"/>
      <c r="N932" s="222"/>
      <c r="O932" s="222"/>
      <c r="P932" s="222"/>
      <c r="Q932" s="222"/>
      <c r="R932" s="222"/>
      <c r="S932" s="222"/>
      <c r="T932" s="222"/>
      <c r="U932" s="222"/>
      <c r="V932" s="222"/>
      <c r="W932" s="222"/>
      <c r="X932" s="222"/>
      <c r="Y932" s="222"/>
    </row>
    <row r="933" spans="1:25" ht="15.75" x14ac:dyDescent="0.25">
      <c r="A933" s="202">
        <v>931</v>
      </c>
      <c r="B933" s="222"/>
      <c r="C933" s="224"/>
      <c r="D933" s="222"/>
      <c r="E933" s="222"/>
      <c r="F933" s="222"/>
      <c r="G933" s="222"/>
      <c r="H933" s="222"/>
      <c r="I933" s="222"/>
      <c r="J933" s="222"/>
      <c r="K933" s="208">
        <f t="shared" si="14"/>
        <v>0</v>
      </c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  <c r="X933" s="222"/>
      <c r="Y933" s="222"/>
    </row>
    <row r="934" spans="1:25" ht="15.75" x14ac:dyDescent="0.25">
      <c r="A934" s="202">
        <v>932</v>
      </c>
      <c r="B934" s="222"/>
      <c r="C934" s="224"/>
      <c r="D934" s="222"/>
      <c r="E934" s="222"/>
      <c r="F934" s="222"/>
      <c r="G934" s="222"/>
      <c r="H934" s="222"/>
      <c r="I934" s="222"/>
      <c r="J934" s="222"/>
      <c r="K934" s="208">
        <f t="shared" si="14"/>
        <v>0</v>
      </c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  <c r="X934" s="222"/>
      <c r="Y934" s="222"/>
    </row>
    <row r="935" spans="1:25" ht="15.75" x14ac:dyDescent="0.25">
      <c r="A935" s="202">
        <v>933</v>
      </c>
      <c r="B935" s="222"/>
      <c r="C935" s="224"/>
      <c r="D935" s="222"/>
      <c r="E935" s="222"/>
      <c r="F935" s="222"/>
      <c r="G935" s="222"/>
      <c r="H935" s="222"/>
      <c r="I935" s="222"/>
      <c r="J935" s="222"/>
      <c r="K935" s="208">
        <f t="shared" si="14"/>
        <v>0</v>
      </c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22"/>
    </row>
    <row r="936" spans="1:25" ht="15.75" x14ac:dyDescent="0.25">
      <c r="A936" s="202">
        <v>934</v>
      </c>
      <c r="B936" s="222"/>
      <c r="C936" s="224"/>
      <c r="D936" s="222"/>
      <c r="E936" s="222"/>
      <c r="F936" s="222"/>
      <c r="G936" s="222"/>
      <c r="H936" s="222"/>
      <c r="I936" s="222"/>
      <c r="J936" s="222"/>
      <c r="K936" s="208">
        <f t="shared" si="14"/>
        <v>0</v>
      </c>
      <c r="L936" s="222"/>
      <c r="M936" s="222"/>
      <c r="N936" s="222"/>
      <c r="O936" s="222"/>
      <c r="P936" s="222"/>
      <c r="Q936" s="222"/>
      <c r="R936" s="222"/>
      <c r="S936" s="222"/>
      <c r="T936" s="222"/>
      <c r="U936" s="222"/>
      <c r="V936" s="222"/>
      <c r="W936" s="222"/>
      <c r="X936" s="222"/>
      <c r="Y936" s="222"/>
    </row>
    <row r="937" spans="1:25" ht="15.75" x14ac:dyDescent="0.25">
      <c r="A937" s="202">
        <v>935</v>
      </c>
      <c r="B937" s="222"/>
      <c r="C937" s="224"/>
      <c r="D937" s="222"/>
      <c r="E937" s="222"/>
      <c r="F937" s="222"/>
      <c r="G937" s="222"/>
      <c r="H937" s="222"/>
      <c r="I937" s="222"/>
      <c r="J937" s="222"/>
      <c r="K937" s="208">
        <f t="shared" si="14"/>
        <v>0</v>
      </c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  <c r="X937" s="222"/>
      <c r="Y937" s="222"/>
    </row>
    <row r="938" spans="1:25" ht="15.75" x14ac:dyDescent="0.25">
      <c r="A938" s="202">
        <v>936</v>
      </c>
      <c r="B938" s="222"/>
      <c r="C938" s="224"/>
      <c r="D938" s="222"/>
      <c r="E938" s="222"/>
      <c r="F938" s="222"/>
      <c r="G938" s="222"/>
      <c r="H938" s="222"/>
      <c r="I938" s="222"/>
      <c r="J938" s="222"/>
      <c r="K938" s="208">
        <f t="shared" si="14"/>
        <v>0</v>
      </c>
      <c r="L938" s="222"/>
      <c r="M938" s="222"/>
      <c r="N938" s="222"/>
      <c r="O938" s="222"/>
      <c r="P938" s="222"/>
      <c r="Q938" s="222"/>
      <c r="R938" s="222"/>
      <c r="S938" s="222"/>
      <c r="T938" s="222"/>
      <c r="U938" s="222"/>
      <c r="V938" s="222"/>
      <c r="W938" s="222"/>
      <c r="X938" s="222"/>
      <c r="Y938" s="222"/>
    </row>
    <row r="939" spans="1:25" ht="15.75" x14ac:dyDescent="0.25">
      <c r="A939" s="202">
        <v>937</v>
      </c>
      <c r="B939" s="222"/>
      <c r="C939" s="224"/>
      <c r="D939" s="222"/>
      <c r="E939" s="222"/>
      <c r="F939" s="222"/>
      <c r="G939" s="222"/>
      <c r="H939" s="222"/>
      <c r="I939" s="222"/>
      <c r="J939" s="222"/>
      <c r="K939" s="208">
        <f t="shared" si="14"/>
        <v>0</v>
      </c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  <c r="X939" s="222"/>
      <c r="Y939" s="222"/>
    </row>
    <row r="940" spans="1:25" ht="15.75" x14ac:dyDescent="0.25">
      <c r="A940" s="202">
        <v>938</v>
      </c>
      <c r="B940" s="222"/>
      <c r="C940" s="224"/>
      <c r="D940" s="222"/>
      <c r="E940" s="222"/>
      <c r="F940" s="222"/>
      <c r="G940" s="222"/>
      <c r="H940" s="222"/>
      <c r="I940" s="222"/>
      <c r="J940" s="222"/>
      <c r="K940" s="208">
        <f t="shared" si="14"/>
        <v>0</v>
      </c>
      <c r="L940" s="222"/>
      <c r="M940" s="222"/>
      <c r="N940" s="222"/>
      <c r="O940" s="222"/>
      <c r="P940" s="222"/>
      <c r="Q940" s="222"/>
      <c r="R940" s="222"/>
      <c r="S940" s="222"/>
      <c r="T940" s="222"/>
      <c r="U940" s="222"/>
      <c r="V940" s="222"/>
      <c r="W940" s="222"/>
      <c r="X940" s="222"/>
      <c r="Y940" s="222"/>
    </row>
    <row r="941" spans="1:25" ht="15.75" x14ac:dyDescent="0.25">
      <c r="A941" s="202">
        <v>939</v>
      </c>
      <c r="B941" s="222"/>
      <c r="C941" s="224"/>
      <c r="D941" s="222"/>
      <c r="E941" s="222"/>
      <c r="F941" s="222"/>
      <c r="G941" s="222"/>
      <c r="H941" s="222"/>
      <c r="I941" s="222"/>
      <c r="J941" s="222"/>
      <c r="K941" s="208">
        <f t="shared" si="14"/>
        <v>0</v>
      </c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  <c r="X941" s="222"/>
      <c r="Y941" s="222"/>
    </row>
    <row r="942" spans="1:25" ht="15.75" x14ac:dyDescent="0.25">
      <c r="A942" s="202">
        <v>940</v>
      </c>
      <c r="B942" s="222"/>
      <c r="C942" s="224"/>
      <c r="D942" s="222"/>
      <c r="E942" s="222"/>
      <c r="F942" s="222"/>
      <c r="G942" s="222"/>
      <c r="H942" s="222"/>
      <c r="I942" s="222"/>
      <c r="J942" s="222"/>
      <c r="K942" s="208">
        <f t="shared" si="14"/>
        <v>0</v>
      </c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  <c r="X942" s="222"/>
      <c r="Y942" s="222"/>
    </row>
    <row r="943" spans="1:25" ht="15.75" x14ac:dyDescent="0.25">
      <c r="A943" s="202">
        <v>941</v>
      </c>
      <c r="B943" s="222"/>
      <c r="C943" s="224"/>
      <c r="D943" s="222"/>
      <c r="E943" s="222"/>
      <c r="F943" s="222"/>
      <c r="G943" s="222"/>
      <c r="H943" s="222"/>
      <c r="I943" s="222"/>
      <c r="J943" s="222"/>
      <c r="K943" s="208">
        <f t="shared" si="14"/>
        <v>0</v>
      </c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  <c r="X943" s="222"/>
      <c r="Y943" s="222"/>
    </row>
    <row r="944" spans="1:25" ht="15.75" x14ac:dyDescent="0.25">
      <c r="A944" s="202">
        <v>942</v>
      </c>
      <c r="B944" s="222"/>
      <c r="C944" s="224"/>
      <c r="D944" s="222"/>
      <c r="E944" s="222"/>
      <c r="F944" s="222"/>
      <c r="G944" s="222"/>
      <c r="H944" s="222"/>
      <c r="I944" s="222"/>
      <c r="J944" s="222"/>
      <c r="K944" s="208">
        <f t="shared" si="14"/>
        <v>0</v>
      </c>
      <c r="L944" s="222"/>
      <c r="M944" s="222"/>
      <c r="N944" s="222"/>
      <c r="O944" s="222"/>
      <c r="P944" s="222"/>
      <c r="Q944" s="222"/>
      <c r="R944" s="222"/>
      <c r="S944" s="222"/>
      <c r="T944" s="222"/>
      <c r="U944" s="222"/>
      <c r="V944" s="222"/>
      <c r="W944" s="222"/>
      <c r="X944" s="222"/>
      <c r="Y944" s="222"/>
    </row>
    <row r="945" spans="1:25" ht="15.75" x14ac:dyDescent="0.25">
      <c r="A945" s="202">
        <v>943</v>
      </c>
      <c r="B945" s="222"/>
      <c r="C945" s="224"/>
      <c r="D945" s="222"/>
      <c r="E945" s="222"/>
      <c r="F945" s="222"/>
      <c r="G945" s="222"/>
      <c r="H945" s="222"/>
      <c r="I945" s="222"/>
      <c r="J945" s="222"/>
      <c r="K945" s="208">
        <f t="shared" si="14"/>
        <v>0</v>
      </c>
      <c r="L945" s="222"/>
      <c r="M945" s="222"/>
      <c r="N945" s="222"/>
      <c r="O945" s="222"/>
      <c r="P945" s="222"/>
      <c r="Q945" s="222"/>
      <c r="R945" s="222"/>
      <c r="S945" s="222"/>
      <c r="T945" s="222"/>
      <c r="U945" s="222"/>
      <c r="V945" s="222"/>
      <c r="W945" s="222"/>
      <c r="X945" s="222"/>
      <c r="Y945" s="222"/>
    </row>
    <row r="946" spans="1:25" ht="15.75" x14ac:dyDescent="0.25">
      <c r="A946" s="202">
        <v>944</v>
      </c>
      <c r="B946" s="222"/>
      <c r="C946" s="224"/>
      <c r="D946" s="222"/>
      <c r="E946" s="222"/>
      <c r="F946" s="222"/>
      <c r="G946" s="222"/>
      <c r="H946" s="222"/>
      <c r="I946" s="222"/>
      <c r="J946" s="222"/>
      <c r="K946" s="208">
        <f t="shared" si="14"/>
        <v>0</v>
      </c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  <c r="X946" s="222"/>
      <c r="Y946" s="222"/>
    </row>
    <row r="947" spans="1:25" ht="15.75" x14ac:dyDescent="0.25">
      <c r="A947" s="202">
        <v>945</v>
      </c>
      <c r="B947" s="222"/>
      <c r="C947" s="224"/>
      <c r="D947" s="222"/>
      <c r="E947" s="222"/>
      <c r="F947" s="222"/>
      <c r="G947" s="222"/>
      <c r="H947" s="222"/>
      <c r="I947" s="222"/>
      <c r="J947" s="222"/>
      <c r="K947" s="208">
        <f t="shared" si="14"/>
        <v>0</v>
      </c>
      <c r="L947" s="222"/>
      <c r="M947" s="222"/>
      <c r="N947" s="222"/>
      <c r="O947" s="222"/>
      <c r="P947" s="222"/>
      <c r="Q947" s="222"/>
      <c r="R947" s="222"/>
      <c r="S947" s="222"/>
      <c r="T947" s="222"/>
      <c r="U947" s="222"/>
      <c r="V947" s="222"/>
      <c r="W947" s="222"/>
      <c r="X947" s="222"/>
      <c r="Y947" s="222"/>
    </row>
    <row r="948" spans="1:25" ht="15.75" x14ac:dyDescent="0.25">
      <c r="A948" s="202">
        <v>946</v>
      </c>
      <c r="B948" s="222"/>
      <c r="C948" s="224"/>
      <c r="D948" s="222"/>
      <c r="E948" s="222"/>
      <c r="F948" s="222"/>
      <c r="G948" s="222"/>
      <c r="H948" s="222"/>
      <c r="I948" s="222"/>
      <c r="J948" s="222"/>
      <c r="K948" s="208">
        <f t="shared" si="14"/>
        <v>0</v>
      </c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  <c r="X948" s="222"/>
      <c r="Y948" s="222"/>
    </row>
    <row r="949" spans="1:25" ht="15.75" x14ac:dyDescent="0.25">
      <c r="A949" s="202">
        <v>947</v>
      </c>
      <c r="B949" s="222"/>
      <c r="C949" s="224"/>
      <c r="D949" s="222"/>
      <c r="E949" s="222"/>
      <c r="F949" s="222"/>
      <c r="G949" s="222"/>
      <c r="H949" s="222"/>
      <c r="I949" s="222"/>
      <c r="J949" s="222"/>
      <c r="K949" s="208">
        <f t="shared" si="14"/>
        <v>0</v>
      </c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  <c r="X949" s="222"/>
      <c r="Y949" s="222"/>
    </row>
    <row r="950" spans="1:25" ht="15.75" x14ac:dyDescent="0.25">
      <c r="A950" s="202">
        <v>948</v>
      </c>
      <c r="B950" s="222"/>
      <c r="C950" s="224"/>
      <c r="D950" s="222"/>
      <c r="E950" s="222"/>
      <c r="F950" s="222"/>
      <c r="G950" s="222"/>
      <c r="H950" s="222"/>
      <c r="I950" s="222"/>
      <c r="J950" s="222"/>
      <c r="K950" s="208">
        <f t="shared" si="14"/>
        <v>0</v>
      </c>
      <c r="L950" s="222"/>
      <c r="M950" s="222"/>
      <c r="N950" s="222"/>
      <c r="O950" s="222"/>
      <c r="P950" s="222"/>
      <c r="Q950" s="222"/>
      <c r="R950" s="222"/>
      <c r="S950" s="222"/>
      <c r="T950" s="222"/>
      <c r="U950" s="222"/>
      <c r="V950" s="222"/>
      <c r="W950" s="222"/>
      <c r="X950" s="222"/>
      <c r="Y950" s="222"/>
    </row>
    <row r="951" spans="1:25" ht="15.75" x14ac:dyDescent="0.25">
      <c r="A951" s="202">
        <v>949</v>
      </c>
      <c r="B951" s="222"/>
      <c r="C951" s="224"/>
      <c r="D951" s="222"/>
      <c r="E951" s="222"/>
      <c r="F951" s="222"/>
      <c r="G951" s="222"/>
      <c r="H951" s="222"/>
      <c r="I951" s="222"/>
      <c r="J951" s="222"/>
      <c r="K951" s="208">
        <f t="shared" si="14"/>
        <v>0</v>
      </c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  <c r="X951" s="222"/>
      <c r="Y951" s="222"/>
    </row>
    <row r="952" spans="1:25" ht="15.75" x14ac:dyDescent="0.25">
      <c r="A952" s="202">
        <v>950</v>
      </c>
      <c r="B952" s="222"/>
      <c r="C952" s="224"/>
      <c r="D952" s="222"/>
      <c r="E952" s="222"/>
      <c r="F952" s="222"/>
      <c r="G952" s="222"/>
      <c r="H952" s="222"/>
      <c r="I952" s="222"/>
      <c r="J952" s="222"/>
      <c r="K952" s="208">
        <f t="shared" si="14"/>
        <v>0</v>
      </c>
      <c r="L952" s="222"/>
      <c r="M952" s="222"/>
      <c r="N952" s="222"/>
      <c r="O952" s="222"/>
      <c r="P952" s="222"/>
      <c r="Q952" s="222"/>
      <c r="R952" s="222"/>
      <c r="S952" s="222"/>
      <c r="T952" s="222"/>
      <c r="U952" s="222"/>
      <c r="V952" s="222"/>
      <c r="W952" s="222"/>
      <c r="X952" s="222"/>
      <c r="Y952" s="222"/>
    </row>
    <row r="953" spans="1:25" ht="15.75" x14ac:dyDescent="0.25">
      <c r="A953" s="202">
        <v>951</v>
      </c>
      <c r="B953" s="222"/>
      <c r="C953" s="224"/>
      <c r="D953" s="222"/>
      <c r="E953" s="222"/>
      <c r="F953" s="222"/>
      <c r="G953" s="222"/>
      <c r="H953" s="222"/>
      <c r="I953" s="222"/>
      <c r="J953" s="222"/>
      <c r="K953" s="208">
        <f t="shared" si="14"/>
        <v>0</v>
      </c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  <c r="X953" s="222"/>
      <c r="Y953" s="222"/>
    </row>
    <row r="954" spans="1:25" ht="15.75" x14ac:dyDescent="0.25">
      <c r="A954" s="202">
        <v>952</v>
      </c>
      <c r="B954" s="222"/>
      <c r="C954" s="224"/>
      <c r="D954" s="222"/>
      <c r="E954" s="222"/>
      <c r="F954" s="222"/>
      <c r="G954" s="222"/>
      <c r="H954" s="222"/>
      <c r="I954" s="222"/>
      <c r="J954" s="222"/>
      <c r="K954" s="208">
        <f t="shared" si="14"/>
        <v>0</v>
      </c>
      <c r="L954" s="222"/>
      <c r="M954" s="222"/>
      <c r="N954" s="222"/>
      <c r="O954" s="222"/>
      <c r="P954" s="222"/>
      <c r="Q954" s="222"/>
      <c r="R954" s="222"/>
      <c r="S954" s="222"/>
      <c r="T954" s="222"/>
      <c r="U954" s="222"/>
      <c r="V954" s="222"/>
      <c r="W954" s="222"/>
      <c r="X954" s="222"/>
      <c r="Y954" s="222"/>
    </row>
    <row r="955" spans="1:25" ht="15.75" x14ac:dyDescent="0.25">
      <c r="A955" s="202">
        <v>953</v>
      </c>
      <c r="B955" s="222"/>
      <c r="C955" s="224"/>
      <c r="D955" s="222"/>
      <c r="E955" s="222"/>
      <c r="F955" s="222"/>
      <c r="G955" s="222"/>
      <c r="H955" s="222"/>
      <c r="I955" s="222"/>
      <c r="J955" s="222"/>
      <c r="K955" s="208">
        <f t="shared" si="14"/>
        <v>0</v>
      </c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  <c r="X955" s="222"/>
      <c r="Y955" s="222"/>
    </row>
    <row r="956" spans="1:25" ht="15.75" x14ac:dyDescent="0.25">
      <c r="A956" s="202">
        <v>954</v>
      </c>
      <c r="B956" s="222"/>
      <c r="C956" s="224"/>
      <c r="D956" s="222"/>
      <c r="E956" s="222"/>
      <c r="F956" s="222"/>
      <c r="G956" s="222"/>
      <c r="H956" s="222"/>
      <c r="I956" s="222"/>
      <c r="J956" s="222"/>
      <c r="K956" s="208">
        <f t="shared" si="14"/>
        <v>0</v>
      </c>
      <c r="L956" s="222"/>
      <c r="M956" s="222"/>
      <c r="N956" s="222"/>
      <c r="O956" s="222"/>
      <c r="P956" s="222"/>
      <c r="Q956" s="222"/>
      <c r="R956" s="222"/>
      <c r="S956" s="222"/>
      <c r="T956" s="222"/>
      <c r="U956" s="222"/>
      <c r="V956" s="222"/>
      <c r="W956" s="222"/>
      <c r="X956" s="222"/>
      <c r="Y956" s="222"/>
    </row>
    <row r="957" spans="1:25" ht="15.75" x14ac:dyDescent="0.25">
      <c r="A957" s="202">
        <v>955</v>
      </c>
      <c r="B957" s="222"/>
      <c r="C957" s="224"/>
      <c r="D957" s="222"/>
      <c r="E957" s="222"/>
      <c r="F957" s="222"/>
      <c r="G957" s="222"/>
      <c r="H957" s="222"/>
      <c r="I957" s="222"/>
      <c r="J957" s="222"/>
      <c r="K957" s="208">
        <f t="shared" si="14"/>
        <v>0</v>
      </c>
      <c r="L957" s="222"/>
      <c r="M957" s="222"/>
      <c r="N957" s="222"/>
      <c r="O957" s="222"/>
      <c r="P957" s="222"/>
      <c r="Q957" s="222"/>
      <c r="R957" s="222"/>
      <c r="S957" s="222"/>
      <c r="T957" s="222"/>
      <c r="U957" s="222"/>
      <c r="V957" s="222"/>
      <c r="W957" s="222"/>
      <c r="X957" s="222"/>
      <c r="Y957" s="222"/>
    </row>
    <row r="958" spans="1:25" ht="15.75" x14ac:dyDescent="0.25">
      <c r="A958" s="202">
        <v>956</v>
      </c>
      <c r="B958" s="222"/>
      <c r="C958" s="224"/>
      <c r="D958" s="222"/>
      <c r="E958" s="222"/>
      <c r="F958" s="222"/>
      <c r="G958" s="222"/>
      <c r="H958" s="222"/>
      <c r="I958" s="222"/>
      <c r="J958" s="222"/>
      <c r="K958" s="208">
        <f t="shared" si="14"/>
        <v>0</v>
      </c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  <c r="X958" s="222"/>
      <c r="Y958" s="222"/>
    </row>
    <row r="959" spans="1:25" ht="15.75" x14ac:dyDescent="0.25">
      <c r="A959" s="202">
        <v>957</v>
      </c>
      <c r="B959" s="222"/>
      <c r="C959" s="224"/>
      <c r="D959" s="222"/>
      <c r="E959" s="222"/>
      <c r="F959" s="222"/>
      <c r="G959" s="222"/>
      <c r="H959" s="222"/>
      <c r="I959" s="222"/>
      <c r="J959" s="222"/>
      <c r="K959" s="208">
        <f t="shared" si="14"/>
        <v>0</v>
      </c>
      <c r="L959" s="222"/>
      <c r="M959" s="222"/>
      <c r="N959" s="222"/>
      <c r="O959" s="222"/>
      <c r="P959" s="222"/>
      <c r="Q959" s="222"/>
      <c r="R959" s="222"/>
      <c r="S959" s="222"/>
      <c r="T959" s="222"/>
      <c r="U959" s="222"/>
      <c r="V959" s="222"/>
      <c r="W959" s="222"/>
      <c r="X959" s="222"/>
      <c r="Y959" s="222"/>
    </row>
    <row r="960" spans="1:25" ht="15.75" x14ac:dyDescent="0.25">
      <c r="A960" s="202">
        <v>958</v>
      </c>
      <c r="B960" s="222"/>
      <c r="C960" s="224"/>
      <c r="D960" s="222"/>
      <c r="E960" s="222"/>
      <c r="F960" s="222"/>
      <c r="G960" s="222"/>
      <c r="H960" s="222"/>
      <c r="I960" s="222"/>
      <c r="J960" s="222"/>
      <c r="K960" s="208">
        <f t="shared" si="14"/>
        <v>0</v>
      </c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  <c r="X960" s="222"/>
      <c r="Y960" s="222"/>
    </row>
    <row r="961" spans="1:25" ht="15.75" x14ac:dyDescent="0.25">
      <c r="A961" s="202">
        <v>959</v>
      </c>
      <c r="B961" s="222"/>
      <c r="C961" s="224"/>
      <c r="D961" s="222"/>
      <c r="E961" s="222"/>
      <c r="F961" s="222"/>
      <c r="G961" s="222"/>
      <c r="H961" s="222"/>
      <c r="I961" s="222"/>
      <c r="J961" s="222"/>
      <c r="K961" s="208">
        <f t="shared" si="14"/>
        <v>0</v>
      </c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  <c r="X961" s="222"/>
      <c r="Y961" s="222"/>
    </row>
    <row r="962" spans="1:25" ht="15.75" x14ac:dyDescent="0.25">
      <c r="A962" s="202">
        <v>960</v>
      </c>
      <c r="B962" s="222"/>
      <c r="C962" s="224"/>
      <c r="D962" s="222"/>
      <c r="E962" s="222"/>
      <c r="F962" s="222"/>
      <c r="G962" s="222"/>
      <c r="H962" s="222"/>
      <c r="I962" s="222"/>
      <c r="J962" s="222"/>
      <c r="K962" s="208">
        <f t="shared" si="14"/>
        <v>0</v>
      </c>
      <c r="L962" s="222"/>
      <c r="M962" s="222"/>
      <c r="N962" s="222"/>
      <c r="O962" s="222"/>
      <c r="P962" s="222"/>
      <c r="Q962" s="222"/>
      <c r="R962" s="222"/>
      <c r="S962" s="222"/>
      <c r="T962" s="222"/>
      <c r="U962" s="222"/>
      <c r="V962" s="222"/>
      <c r="W962" s="222"/>
      <c r="X962" s="222"/>
      <c r="Y962" s="222"/>
    </row>
    <row r="963" spans="1:25" ht="15.75" x14ac:dyDescent="0.25">
      <c r="A963" s="202">
        <v>961</v>
      </c>
      <c r="B963" s="222"/>
      <c r="C963" s="224"/>
      <c r="D963" s="222"/>
      <c r="E963" s="222"/>
      <c r="F963" s="222"/>
      <c r="G963" s="222"/>
      <c r="H963" s="222"/>
      <c r="I963" s="222"/>
      <c r="J963" s="222"/>
      <c r="K963" s="208">
        <f t="shared" si="14"/>
        <v>0</v>
      </c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  <c r="X963" s="222"/>
      <c r="Y963" s="222"/>
    </row>
    <row r="964" spans="1:25" ht="15.75" x14ac:dyDescent="0.25">
      <c r="A964" s="202">
        <v>962</v>
      </c>
      <c r="B964" s="222"/>
      <c r="C964" s="224"/>
      <c r="D964" s="222"/>
      <c r="E964" s="222"/>
      <c r="F964" s="222"/>
      <c r="G964" s="222"/>
      <c r="H964" s="222"/>
      <c r="I964" s="222"/>
      <c r="J964" s="222"/>
      <c r="K964" s="208">
        <f t="shared" ref="K964:K1000" si="15">C964</f>
        <v>0</v>
      </c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  <c r="X964" s="222"/>
      <c r="Y964" s="222"/>
    </row>
    <row r="965" spans="1:25" ht="15.75" x14ac:dyDescent="0.25">
      <c r="A965" s="202">
        <v>963</v>
      </c>
      <c r="B965" s="222"/>
      <c r="C965" s="224"/>
      <c r="D965" s="222"/>
      <c r="E965" s="222"/>
      <c r="F965" s="222"/>
      <c r="G965" s="222"/>
      <c r="H965" s="222"/>
      <c r="I965" s="222"/>
      <c r="J965" s="222"/>
      <c r="K965" s="208">
        <f t="shared" si="15"/>
        <v>0</v>
      </c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  <c r="X965" s="222"/>
      <c r="Y965" s="222"/>
    </row>
    <row r="966" spans="1:25" ht="15.75" x14ac:dyDescent="0.25">
      <c r="A966" s="202">
        <v>964</v>
      </c>
      <c r="B966" s="222"/>
      <c r="C966" s="224"/>
      <c r="D966" s="222"/>
      <c r="E966" s="222"/>
      <c r="F966" s="222"/>
      <c r="G966" s="222"/>
      <c r="H966" s="222"/>
      <c r="I966" s="222"/>
      <c r="J966" s="222"/>
      <c r="K966" s="208">
        <f t="shared" si="15"/>
        <v>0</v>
      </c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22"/>
    </row>
    <row r="967" spans="1:25" ht="15.75" x14ac:dyDescent="0.25">
      <c r="A967" s="202">
        <v>965</v>
      </c>
      <c r="B967" s="222"/>
      <c r="C967" s="224"/>
      <c r="D967" s="222"/>
      <c r="E967" s="222"/>
      <c r="F967" s="222"/>
      <c r="G967" s="222"/>
      <c r="H967" s="222"/>
      <c r="I967" s="222"/>
      <c r="J967" s="222"/>
      <c r="K967" s="208">
        <f t="shared" si="15"/>
        <v>0</v>
      </c>
      <c r="L967" s="222"/>
      <c r="M967" s="222"/>
      <c r="N967" s="222"/>
      <c r="O967" s="222"/>
      <c r="P967" s="222"/>
      <c r="Q967" s="222"/>
      <c r="R967" s="222"/>
      <c r="S967" s="222"/>
      <c r="T967" s="222"/>
      <c r="U967" s="222"/>
      <c r="V967" s="222"/>
      <c r="W967" s="222"/>
      <c r="X967" s="222"/>
      <c r="Y967" s="222"/>
    </row>
    <row r="968" spans="1:25" ht="15.75" x14ac:dyDescent="0.25">
      <c r="A968" s="202">
        <v>966</v>
      </c>
      <c r="B968" s="222"/>
      <c r="C968" s="224"/>
      <c r="D968" s="222"/>
      <c r="E968" s="222"/>
      <c r="F968" s="222"/>
      <c r="G968" s="222"/>
      <c r="H968" s="222"/>
      <c r="I968" s="222"/>
      <c r="J968" s="222"/>
      <c r="K968" s="208">
        <f t="shared" si="15"/>
        <v>0</v>
      </c>
      <c r="L968" s="222"/>
      <c r="M968" s="222"/>
      <c r="N968" s="222"/>
      <c r="O968" s="222"/>
      <c r="P968" s="222"/>
      <c r="Q968" s="222"/>
      <c r="R968" s="222"/>
      <c r="S968" s="222"/>
      <c r="T968" s="222"/>
      <c r="U968" s="222"/>
      <c r="V968" s="222"/>
      <c r="W968" s="222"/>
      <c r="X968" s="222"/>
      <c r="Y968" s="222"/>
    </row>
    <row r="969" spans="1:25" ht="15.75" x14ac:dyDescent="0.25">
      <c r="A969" s="202">
        <v>967</v>
      </c>
      <c r="B969" s="222"/>
      <c r="C969" s="224"/>
      <c r="D969" s="222"/>
      <c r="E969" s="222"/>
      <c r="F969" s="222"/>
      <c r="G969" s="222"/>
      <c r="H969" s="222"/>
      <c r="I969" s="222"/>
      <c r="J969" s="222"/>
      <c r="K969" s="208">
        <f t="shared" si="15"/>
        <v>0</v>
      </c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  <c r="X969" s="222"/>
      <c r="Y969" s="222"/>
    </row>
    <row r="970" spans="1:25" ht="15.75" x14ac:dyDescent="0.25">
      <c r="A970" s="202">
        <v>968</v>
      </c>
      <c r="B970" s="222"/>
      <c r="C970" s="224"/>
      <c r="D970" s="222"/>
      <c r="E970" s="222"/>
      <c r="F970" s="222"/>
      <c r="G970" s="222"/>
      <c r="H970" s="222"/>
      <c r="I970" s="222"/>
      <c r="J970" s="222"/>
      <c r="K970" s="208">
        <f t="shared" si="15"/>
        <v>0</v>
      </c>
      <c r="L970" s="222"/>
      <c r="M970" s="222"/>
      <c r="N970" s="222"/>
      <c r="O970" s="222"/>
      <c r="P970" s="222"/>
      <c r="Q970" s="222"/>
      <c r="R970" s="222"/>
      <c r="S970" s="222"/>
      <c r="T970" s="222"/>
      <c r="U970" s="222"/>
      <c r="V970" s="222"/>
      <c r="W970" s="222"/>
      <c r="X970" s="222"/>
      <c r="Y970" s="222"/>
    </row>
    <row r="971" spans="1:25" ht="15.75" x14ac:dyDescent="0.25">
      <c r="A971" s="202">
        <v>969</v>
      </c>
      <c r="B971" s="222"/>
      <c r="C971" s="224"/>
      <c r="D971" s="222"/>
      <c r="E971" s="222"/>
      <c r="F971" s="222"/>
      <c r="G971" s="222"/>
      <c r="H971" s="222"/>
      <c r="I971" s="222"/>
      <c r="J971" s="222"/>
      <c r="K971" s="208">
        <f t="shared" si="15"/>
        <v>0</v>
      </c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  <c r="X971" s="222"/>
      <c r="Y971" s="222"/>
    </row>
    <row r="972" spans="1:25" ht="15.75" x14ac:dyDescent="0.25">
      <c r="A972" s="202">
        <v>970</v>
      </c>
      <c r="B972" s="222"/>
      <c r="C972" s="224"/>
      <c r="D972" s="222"/>
      <c r="E972" s="222"/>
      <c r="F972" s="222"/>
      <c r="G972" s="222"/>
      <c r="H972" s="222"/>
      <c r="I972" s="222"/>
      <c r="J972" s="222"/>
      <c r="K972" s="208">
        <f t="shared" si="15"/>
        <v>0</v>
      </c>
      <c r="L972" s="222"/>
      <c r="M972" s="222"/>
      <c r="N972" s="222"/>
      <c r="O972" s="222"/>
      <c r="P972" s="222"/>
      <c r="Q972" s="222"/>
      <c r="R972" s="222"/>
      <c r="S972" s="222"/>
      <c r="T972" s="222"/>
      <c r="U972" s="222"/>
      <c r="V972" s="222"/>
      <c r="W972" s="222"/>
      <c r="X972" s="222"/>
      <c r="Y972" s="222"/>
    </row>
    <row r="973" spans="1:25" ht="15.75" x14ac:dyDescent="0.25">
      <c r="A973" s="202">
        <v>971</v>
      </c>
      <c r="B973" s="222"/>
      <c r="C973" s="224"/>
      <c r="D973" s="222"/>
      <c r="E973" s="222"/>
      <c r="F973" s="222"/>
      <c r="G973" s="222"/>
      <c r="H973" s="222"/>
      <c r="I973" s="222"/>
      <c r="J973" s="222"/>
      <c r="K973" s="208">
        <f t="shared" si="15"/>
        <v>0</v>
      </c>
      <c r="L973" s="222"/>
      <c r="M973" s="222"/>
      <c r="N973" s="222"/>
      <c r="O973" s="222"/>
      <c r="P973" s="222"/>
      <c r="Q973" s="222"/>
      <c r="R973" s="222"/>
      <c r="S973" s="222"/>
      <c r="T973" s="222"/>
      <c r="U973" s="222"/>
      <c r="V973" s="222"/>
      <c r="W973" s="222"/>
      <c r="X973" s="222"/>
      <c r="Y973" s="222"/>
    </row>
    <row r="974" spans="1:25" ht="15.75" x14ac:dyDescent="0.25">
      <c r="A974" s="202">
        <v>972</v>
      </c>
      <c r="B974" s="222"/>
      <c r="C974" s="224"/>
      <c r="D974" s="222"/>
      <c r="E974" s="222"/>
      <c r="F974" s="222"/>
      <c r="G974" s="222"/>
      <c r="H974" s="222"/>
      <c r="I974" s="222"/>
      <c r="J974" s="222"/>
      <c r="K974" s="208">
        <f t="shared" si="15"/>
        <v>0</v>
      </c>
      <c r="L974" s="222"/>
      <c r="M974" s="222"/>
      <c r="N974" s="222"/>
      <c r="O974" s="222"/>
      <c r="P974" s="222"/>
      <c r="Q974" s="222"/>
      <c r="R974" s="222"/>
      <c r="S974" s="222"/>
      <c r="T974" s="222"/>
      <c r="U974" s="222"/>
      <c r="V974" s="222"/>
      <c r="W974" s="222"/>
      <c r="X974" s="222"/>
      <c r="Y974" s="222"/>
    </row>
    <row r="975" spans="1:25" ht="15.75" x14ac:dyDescent="0.25">
      <c r="A975" s="202">
        <v>973</v>
      </c>
      <c r="B975" s="222"/>
      <c r="C975" s="224"/>
      <c r="D975" s="222"/>
      <c r="E975" s="222"/>
      <c r="F975" s="222"/>
      <c r="G975" s="222"/>
      <c r="H975" s="222"/>
      <c r="I975" s="222"/>
      <c r="J975" s="222"/>
      <c r="K975" s="208">
        <f t="shared" si="15"/>
        <v>0</v>
      </c>
      <c r="L975" s="222"/>
      <c r="M975" s="222"/>
      <c r="N975" s="222"/>
      <c r="O975" s="222"/>
      <c r="P975" s="222"/>
      <c r="Q975" s="222"/>
      <c r="R975" s="222"/>
      <c r="S975" s="222"/>
      <c r="T975" s="222"/>
      <c r="U975" s="222"/>
      <c r="V975" s="222"/>
      <c r="W975" s="222"/>
      <c r="X975" s="222"/>
      <c r="Y975" s="222"/>
    </row>
    <row r="976" spans="1:25" ht="15.75" x14ac:dyDescent="0.25">
      <c r="A976" s="202">
        <v>974</v>
      </c>
      <c r="B976" s="222"/>
      <c r="C976" s="224"/>
      <c r="D976" s="222"/>
      <c r="E976" s="222"/>
      <c r="F976" s="222"/>
      <c r="G976" s="222"/>
      <c r="H976" s="222"/>
      <c r="I976" s="222"/>
      <c r="J976" s="222"/>
      <c r="K976" s="208">
        <f t="shared" si="15"/>
        <v>0</v>
      </c>
      <c r="L976" s="222"/>
      <c r="M976" s="222"/>
      <c r="N976" s="222"/>
      <c r="O976" s="222"/>
      <c r="P976" s="222"/>
      <c r="Q976" s="222"/>
      <c r="R976" s="222"/>
      <c r="S976" s="222"/>
      <c r="T976" s="222"/>
      <c r="U976" s="222"/>
      <c r="V976" s="222"/>
      <c r="W976" s="222"/>
      <c r="X976" s="222"/>
      <c r="Y976" s="222"/>
    </row>
    <row r="977" spans="1:25" ht="15.75" x14ac:dyDescent="0.25">
      <c r="A977" s="202">
        <v>975</v>
      </c>
      <c r="B977" s="222"/>
      <c r="C977" s="224"/>
      <c r="D977" s="222"/>
      <c r="E977" s="222"/>
      <c r="F977" s="222"/>
      <c r="G977" s="222"/>
      <c r="H977" s="222"/>
      <c r="I977" s="222"/>
      <c r="J977" s="222"/>
      <c r="K977" s="208">
        <f t="shared" si="15"/>
        <v>0</v>
      </c>
      <c r="L977" s="222"/>
      <c r="M977" s="222"/>
      <c r="N977" s="222"/>
      <c r="O977" s="222"/>
      <c r="P977" s="222"/>
      <c r="Q977" s="222"/>
      <c r="R977" s="222"/>
      <c r="S977" s="222"/>
      <c r="T977" s="222"/>
      <c r="U977" s="222"/>
      <c r="V977" s="222"/>
      <c r="W977" s="222"/>
      <c r="X977" s="222"/>
      <c r="Y977" s="222"/>
    </row>
    <row r="978" spans="1:25" ht="15.75" x14ac:dyDescent="0.25">
      <c r="A978" s="202">
        <v>976</v>
      </c>
      <c r="B978" s="222"/>
      <c r="C978" s="224"/>
      <c r="D978" s="222"/>
      <c r="E978" s="222"/>
      <c r="F978" s="222"/>
      <c r="G978" s="222"/>
      <c r="H978" s="222"/>
      <c r="I978" s="222"/>
      <c r="J978" s="222"/>
      <c r="K978" s="208">
        <f t="shared" si="15"/>
        <v>0</v>
      </c>
      <c r="L978" s="222"/>
      <c r="M978" s="222"/>
      <c r="N978" s="222"/>
      <c r="O978" s="222"/>
      <c r="P978" s="222"/>
      <c r="Q978" s="222"/>
      <c r="R978" s="222"/>
      <c r="S978" s="222"/>
      <c r="T978" s="222"/>
      <c r="U978" s="222"/>
      <c r="V978" s="222"/>
      <c r="W978" s="222"/>
      <c r="X978" s="222"/>
      <c r="Y978" s="222"/>
    </row>
    <row r="979" spans="1:25" ht="15.75" x14ac:dyDescent="0.25">
      <c r="A979" s="202">
        <v>977</v>
      </c>
      <c r="B979" s="222"/>
      <c r="C979" s="224"/>
      <c r="D979" s="222"/>
      <c r="E979" s="222"/>
      <c r="F979" s="222"/>
      <c r="G979" s="222"/>
      <c r="H979" s="222"/>
      <c r="I979" s="222"/>
      <c r="J979" s="222"/>
      <c r="K979" s="208">
        <f t="shared" si="15"/>
        <v>0</v>
      </c>
      <c r="L979" s="222"/>
      <c r="M979" s="222"/>
      <c r="N979" s="222"/>
      <c r="O979" s="222"/>
      <c r="P979" s="222"/>
      <c r="Q979" s="222"/>
      <c r="R979" s="222"/>
      <c r="S979" s="222"/>
      <c r="T979" s="222"/>
      <c r="U979" s="222"/>
      <c r="V979" s="222"/>
      <c r="W979" s="222"/>
      <c r="X979" s="222"/>
      <c r="Y979" s="222"/>
    </row>
    <row r="980" spans="1:25" ht="15.75" x14ac:dyDescent="0.25">
      <c r="A980" s="202">
        <v>978</v>
      </c>
      <c r="B980" s="222"/>
      <c r="C980" s="224"/>
      <c r="D980" s="222"/>
      <c r="E980" s="222"/>
      <c r="F980" s="222"/>
      <c r="G980" s="222"/>
      <c r="H980" s="222"/>
      <c r="I980" s="222"/>
      <c r="J980" s="222"/>
      <c r="K980" s="208">
        <f t="shared" si="15"/>
        <v>0</v>
      </c>
      <c r="L980" s="222"/>
      <c r="M980" s="222"/>
      <c r="N980" s="222"/>
      <c r="O980" s="222"/>
      <c r="P980" s="222"/>
      <c r="Q980" s="222"/>
      <c r="R980" s="222"/>
      <c r="S980" s="222"/>
      <c r="T980" s="222"/>
      <c r="U980" s="222"/>
      <c r="V980" s="222"/>
      <c r="W980" s="222"/>
      <c r="X980" s="222"/>
      <c r="Y980" s="222"/>
    </row>
    <row r="981" spans="1:25" ht="15.75" x14ac:dyDescent="0.25">
      <c r="A981" s="202">
        <v>979</v>
      </c>
      <c r="B981" s="222"/>
      <c r="C981" s="224"/>
      <c r="D981" s="222"/>
      <c r="E981" s="222"/>
      <c r="F981" s="222"/>
      <c r="G981" s="222"/>
      <c r="H981" s="222"/>
      <c r="I981" s="222"/>
      <c r="J981" s="222"/>
      <c r="K981" s="208">
        <f t="shared" si="15"/>
        <v>0</v>
      </c>
      <c r="L981" s="222"/>
      <c r="M981" s="222"/>
      <c r="N981" s="222"/>
      <c r="O981" s="222"/>
      <c r="P981" s="222"/>
      <c r="Q981" s="222"/>
      <c r="R981" s="222"/>
      <c r="S981" s="222"/>
      <c r="T981" s="222"/>
      <c r="U981" s="222"/>
      <c r="V981" s="222"/>
      <c r="W981" s="222"/>
      <c r="X981" s="222"/>
      <c r="Y981" s="222"/>
    </row>
    <row r="982" spans="1:25" ht="15.75" x14ac:dyDescent="0.25">
      <c r="A982" s="202">
        <v>980</v>
      </c>
      <c r="B982" s="222"/>
      <c r="C982" s="224"/>
      <c r="D982" s="222"/>
      <c r="E982" s="222"/>
      <c r="F982" s="222"/>
      <c r="G982" s="222"/>
      <c r="H982" s="222"/>
      <c r="I982" s="222"/>
      <c r="J982" s="222"/>
      <c r="K982" s="208">
        <f t="shared" si="15"/>
        <v>0</v>
      </c>
      <c r="L982" s="222"/>
      <c r="M982" s="222"/>
      <c r="N982" s="222"/>
      <c r="O982" s="222"/>
      <c r="P982" s="222"/>
      <c r="Q982" s="222"/>
      <c r="R982" s="222"/>
      <c r="S982" s="222"/>
      <c r="T982" s="222"/>
      <c r="U982" s="222"/>
      <c r="V982" s="222"/>
      <c r="W982" s="222"/>
      <c r="X982" s="222"/>
      <c r="Y982" s="222"/>
    </row>
    <row r="983" spans="1:25" ht="15.75" x14ac:dyDescent="0.25">
      <c r="A983" s="202">
        <v>981</v>
      </c>
      <c r="B983" s="222"/>
      <c r="C983" s="224"/>
      <c r="D983" s="222"/>
      <c r="E983" s="222"/>
      <c r="F983" s="222"/>
      <c r="G983" s="222"/>
      <c r="H983" s="222"/>
      <c r="I983" s="222"/>
      <c r="J983" s="222"/>
      <c r="K983" s="208">
        <f t="shared" si="15"/>
        <v>0</v>
      </c>
      <c r="L983" s="222"/>
      <c r="M983" s="222"/>
      <c r="N983" s="222"/>
      <c r="O983" s="222"/>
      <c r="P983" s="222"/>
      <c r="Q983" s="222"/>
      <c r="R983" s="222"/>
      <c r="S983" s="222"/>
      <c r="T983" s="222"/>
      <c r="U983" s="222"/>
      <c r="V983" s="222"/>
      <c r="W983" s="222"/>
      <c r="X983" s="222"/>
      <c r="Y983" s="222"/>
    </row>
    <row r="984" spans="1:25" ht="15.75" x14ac:dyDescent="0.25">
      <c r="A984" s="202">
        <v>982</v>
      </c>
      <c r="B984" s="222"/>
      <c r="C984" s="224"/>
      <c r="D984" s="222"/>
      <c r="E984" s="222"/>
      <c r="F984" s="222"/>
      <c r="G984" s="222"/>
      <c r="H984" s="222"/>
      <c r="I984" s="222"/>
      <c r="J984" s="222"/>
      <c r="K984" s="208">
        <f t="shared" si="15"/>
        <v>0</v>
      </c>
      <c r="L984" s="222"/>
      <c r="M984" s="222"/>
      <c r="N984" s="222"/>
      <c r="O984" s="222"/>
      <c r="P984" s="222"/>
      <c r="Q984" s="222"/>
      <c r="R984" s="222"/>
      <c r="S984" s="222"/>
      <c r="T984" s="222"/>
      <c r="U984" s="222"/>
      <c r="V984" s="222"/>
      <c r="W984" s="222"/>
      <c r="X984" s="222"/>
      <c r="Y984" s="222"/>
    </row>
    <row r="985" spans="1:25" ht="15.75" x14ac:dyDescent="0.25">
      <c r="A985" s="202">
        <v>983</v>
      </c>
      <c r="B985" s="222"/>
      <c r="C985" s="224"/>
      <c r="D985" s="222"/>
      <c r="E985" s="222"/>
      <c r="F985" s="222"/>
      <c r="G985" s="222"/>
      <c r="H985" s="222"/>
      <c r="I985" s="222"/>
      <c r="J985" s="222"/>
      <c r="K985" s="208">
        <f t="shared" si="15"/>
        <v>0</v>
      </c>
      <c r="L985" s="222"/>
      <c r="M985" s="222"/>
      <c r="N985" s="222"/>
      <c r="O985" s="222"/>
      <c r="P985" s="222"/>
      <c r="Q985" s="222"/>
      <c r="R985" s="222"/>
      <c r="S985" s="222"/>
      <c r="T985" s="222"/>
      <c r="U985" s="222"/>
      <c r="V985" s="222"/>
      <c r="W985" s="222"/>
      <c r="X985" s="222"/>
      <c r="Y985" s="222"/>
    </row>
    <row r="986" spans="1:25" ht="15.75" x14ac:dyDescent="0.25">
      <c r="A986" s="202">
        <v>984</v>
      </c>
      <c r="B986" s="222"/>
      <c r="C986" s="224"/>
      <c r="D986" s="222"/>
      <c r="E986" s="222"/>
      <c r="F986" s="222"/>
      <c r="G986" s="222"/>
      <c r="H986" s="222"/>
      <c r="I986" s="222"/>
      <c r="J986" s="222"/>
      <c r="K986" s="208">
        <f t="shared" si="15"/>
        <v>0</v>
      </c>
      <c r="L986" s="222"/>
      <c r="M986" s="222"/>
      <c r="N986" s="222"/>
      <c r="O986" s="222"/>
      <c r="P986" s="222"/>
      <c r="Q986" s="222"/>
      <c r="R986" s="222"/>
      <c r="S986" s="222"/>
      <c r="T986" s="222"/>
      <c r="U986" s="222"/>
      <c r="V986" s="222"/>
      <c r="W986" s="222"/>
      <c r="X986" s="222"/>
      <c r="Y986" s="222"/>
    </row>
    <row r="987" spans="1:25" ht="15.75" x14ac:dyDescent="0.25">
      <c r="A987" s="202">
        <v>985</v>
      </c>
      <c r="B987" s="222"/>
      <c r="C987" s="224"/>
      <c r="D987" s="222"/>
      <c r="E987" s="222"/>
      <c r="F987" s="222"/>
      <c r="G987" s="222"/>
      <c r="H987" s="222"/>
      <c r="I987" s="222"/>
      <c r="J987" s="222"/>
      <c r="K987" s="208">
        <f t="shared" si="15"/>
        <v>0</v>
      </c>
      <c r="L987" s="222"/>
      <c r="M987" s="222"/>
      <c r="N987" s="222"/>
      <c r="O987" s="222"/>
      <c r="P987" s="222"/>
      <c r="Q987" s="222"/>
      <c r="R987" s="222"/>
      <c r="S987" s="222"/>
      <c r="T987" s="222"/>
      <c r="U987" s="222"/>
      <c r="V987" s="222"/>
      <c r="W987" s="222"/>
      <c r="X987" s="222"/>
      <c r="Y987" s="222"/>
    </row>
    <row r="988" spans="1:25" ht="15.75" x14ac:dyDescent="0.25">
      <c r="A988" s="202">
        <v>986</v>
      </c>
      <c r="B988" s="222"/>
      <c r="C988" s="224"/>
      <c r="D988" s="222"/>
      <c r="E988" s="222"/>
      <c r="F988" s="222"/>
      <c r="G988" s="222"/>
      <c r="H988" s="222"/>
      <c r="I988" s="222"/>
      <c r="J988" s="222"/>
      <c r="K988" s="208">
        <f t="shared" si="15"/>
        <v>0</v>
      </c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222"/>
      <c r="Y988" s="222"/>
    </row>
    <row r="989" spans="1:25" ht="15.75" x14ac:dyDescent="0.25">
      <c r="A989" s="202">
        <v>987</v>
      </c>
      <c r="B989" s="222"/>
      <c r="C989" s="224"/>
      <c r="D989" s="222"/>
      <c r="E989" s="222"/>
      <c r="F989" s="222"/>
      <c r="G989" s="222"/>
      <c r="H989" s="222"/>
      <c r="I989" s="222"/>
      <c r="J989" s="222"/>
      <c r="K989" s="208">
        <f t="shared" si="15"/>
        <v>0</v>
      </c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  <c r="X989" s="222"/>
      <c r="Y989" s="222"/>
    </row>
    <row r="990" spans="1:25" ht="15.75" x14ac:dyDescent="0.25">
      <c r="A990" s="202">
        <v>988</v>
      </c>
      <c r="B990" s="222"/>
      <c r="C990" s="224"/>
      <c r="D990" s="222"/>
      <c r="E990" s="222"/>
      <c r="F990" s="222"/>
      <c r="G990" s="222"/>
      <c r="H990" s="222"/>
      <c r="I990" s="222"/>
      <c r="J990" s="222"/>
      <c r="K990" s="208">
        <f t="shared" si="15"/>
        <v>0</v>
      </c>
      <c r="L990" s="222"/>
      <c r="M990" s="222"/>
      <c r="N990" s="222"/>
      <c r="O990" s="222"/>
      <c r="P990" s="222"/>
      <c r="Q990" s="222"/>
      <c r="R990" s="222"/>
      <c r="S990" s="222"/>
      <c r="T990" s="222"/>
      <c r="U990" s="222"/>
      <c r="V990" s="222"/>
      <c r="W990" s="222"/>
      <c r="X990" s="222"/>
      <c r="Y990" s="222"/>
    </row>
    <row r="991" spans="1:25" ht="15.75" x14ac:dyDescent="0.25">
      <c r="A991" s="202">
        <v>989</v>
      </c>
      <c r="B991" s="222"/>
      <c r="C991" s="224"/>
      <c r="D991" s="222"/>
      <c r="E991" s="222"/>
      <c r="F991" s="222"/>
      <c r="G991" s="222"/>
      <c r="H991" s="222"/>
      <c r="I991" s="222"/>
      <c r="J991" s="222"/>
      <c r="K991" s="208">
        <f t="shared" si="15"/>
        <v>0</v>
      </c>
      <c r="L991" s="222"/>
      <c r="M991" s="222"/>
      <c r="N991" s="222"/>
      <c r="O991" s="222"/>
      <c r="P991" s="222"/>
      <c r="Q991" s="222"/>
      <c r="R991" s="222"/>
      <c r="S991" s="222"/>
      <c r="T991" s="222"/>
      <c r="U991" s="222"/>
      <c r="V991" s="222"/>
      <c r="W991" s="222"/>
      <c r="X991" s="222"/>
      <c r="Y991" s="222"/>
    </row>
    <row r="992" spans="1:25" ht="15.75" x14ac:dyDescent="0.25">
      <c r="A992" s="202">
        <v>990</v>
      </c>
      <c r="B992" s="222"/>
      <c r="C992" s="224"/>
      <c r="D992" s="222"/>
      <c r="E992" s="222"/>
      <c r="F992" s="222"/>
      <c r="G992" s="222"/>
      <c r="H992" s="222"/>
      <c r="I992" s="222"/>
      <c r="J992" s="222"/>
      <c r="K992" s="208">
        <f t="shared" si="15"/>
        <v>0</v>
      </c>
      <c r="L992" s="222"/>
      <c r="M992" s="222"/>
      <c r="N992" s="222"/>
      <c r="O992" s="222"/>
      <c r="P992" s="222"/>
      <c r="Q992" s="222"/>
      <c r="R992" s="222"/>
      <c r="S992" s="222"/>
      <c r="T992" s="222"/>
      <c r="U992" s="222"/>
      <c r="V992" s="222"/>
      <c r="W992" s="222"/>
      <c r="X992" s="222"/>
      <c r="Y992" s="222"/>
    </row>
    <row r="993" spans="1:25" ht="15.75" x14ac:dyDescent="0.25">
      <c r="A993" s="202">
        <v>991</v>
      </c>
      <c r="B993" s="222"/>
      <c r="C993" s="224"/>
      <c r="D993" s="222"/>
      <c r="E993" s="222"/>
      <c r="F993" s="222"/>
      <c r="G993" s="222"/>
      <c r="H993" s="222"/>
      <c r="I993" s="222"/>
      <c r="J993" s="222"/>
      <c r="K993" s="208">
        <f t="shared" si="15"/>
        <v>0</v>
      </c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  <c r="X993" s="222"/>
      <c r="Y993" s="222"/>
    </row>
    <row r="994" spans="1:25" ht="15.75" x14ac:dyDescent="0.25">
      <c r="A994" s="202">
        <v>992</v>
      </c>
      <c r="B994" s="222"/>
      <c r="C994" s="224"/>
      <c r="D994" s="222"/>
      <c r="E994" s="222"/>
      <c r="F994" s="222"/>
      <c r="G994" s="222"/>
      <c r="H994" s="222"/>
      <c r="I994" s="222"/>
      <c r="J994" s="222"/>
      <c r="K994" s="208">
        <f t="shared" si="15"/>
        <v>0</v>
      </c>
      <c r="L994" s="222"/>
      <c r="M994" s="222"/>
      <c r="N994" s="222"/>
      <c r="O994" s="222"/>
      <c r="P994" s="222"/>
      <c r="Q994" s="222"/>
      <c r="R994" s="222"/>
      <c r="S994" s="222"/>
      <c r="T994" s="222"/>
      <c r="U994" s="222"/>
      <c r="V994" s="222"/>
      <c r="W994" s="222"/>
      <c r="X994" s="222"/>
      <c r="Y994" s="222"/>
    </row>
    <row r="995" spans="1:25" ht="15.75" x14ac:dyDescent="0.25">
      <c r="A995" s="202">
        <v>993</v>
      </c>
      <c r="B995" s="222"/>
      <c r="C995" s="224"/>
      <c r="D995" s="222"/>
      <c r="E995" s="222"/>
      <c r="F995" s="222"/>
      <c r="G995" s="222"/>
      <c r="H995" s="222"/>
      <c r="I995" s="222"/>
      <c r="J995" s="222"/>
      <c r="K995" s="208">
        <f t="shared" si="15"/>
        <v>0</v>
      </c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  <c r="X995" s="222"/>
      <c r="Y995" s="222"/>
    </row>
    <row r="996" spans="1:25" ht="15.75" x14ac:dyDescent="0.25">
      <c r="A996" s="202">
        <v>994</v>
      </c>
      <c r="B996" s="222"/>
      <c r="C996" s="224"/>
      <c r="D996" s="222"/>
      <c r="E996" s="222"/>
      <c r="F996" s="222"/>
      <c r="G996" s="222"/>
      <c r="H996" s="222"/>
      <c r="I996" s="222"/>
      <c r="J996" s="222"/>
      <c r="K996" s="208">
        <f t="shared" si="15"/>
        <v>0</v>
      </c>
      <c r="L996" s="222"/>
      <c r="M996" s="222"/>
      <c r="N996" s="222"/>
      <c r="O996" s="222"/>
      <c r="P996" s="222"/>
      <c r="Q996" s="222"/>
      <c r="R996" s="222"/>
      <c r="S996" s="222"/>
      <c r="T996" s="222"/>
      <c r="U996" s="222"/>
      <c r="V996" s="222"/>
      <c r="W996" s="222"/>
      <c r="X996" s="222"/>
      <c r="Y996" s="222"/>
    </row>
    <row r="997" spans="1:25" ht="15.75" x14ac:dyDescent="0.25">
      <c r="A997" s="202">
        <v>995</v>
      </c>
      <c r="B997" s="222"/>
      <c r="C997" s="224"/>
      <c r="D997" s="222"/>
      <c r="E997" s="222"/>
      <c r="F997" s="222"/>
      <c r="G997" s="222"/>
      <c r="H997" s="222"/>
      <c r="I997" s="222"/>
      <c r="J997" s="222"/>
      <c r="K997" s="208">
        <f t="shared" si="15"/>
        <v>0</v>
      </c>
      <c r="L997" s="222"/>
      <c r="M997" s="222"/>
      <c r="N997" s="222"/>
      <c r="O997" s="222"/>
      <c r="P997" s="222"/>
      <c r="Q997" s="222"/>
      <c r="R997" s="222"/>
      <c r="S997" s="222"/>
      <c r="T997" s="222"/>
      <c r="U997" s="222"/>
      <c r="V997" s="222"/>
      <c r="W997" s="222"/>
      <c r="X997" s="222"/>
      <c r="Y997" s="222"/>
    </row>
    <row r="998" spans="1:25" ht="15.75" x14ac:dyDescent="0.25">
      <c r="A998" s="202">
        <v>996</v>
      </c>
      <c r="B998" s="222"/>
      <c r="C998" s="224"/>
      <c r="D998" s="222"/>
      <c r="E998" s="222"/>
      <c r="F998" s="222"/>
      <c r="G998" s="222"/>
      <c r="H998" s="222"/>
      <c r="I998" s="222"/>
      <c r="J998" s="222"/>
      <c r="K998" s="208">
        <f t="shared" si="15"/>
        <v>0</v>
      </c>
      <c r="L998" s="222"/>
      <c r="M998" s="222"/>
      <c r="N998" s="222"/>
      <c r="O998" s="222"/>
      <c r="P998" s="222"/>
      <c r="Q998" s="222"/>
      <c r="R998" s="222"/>
      <c r="S998" s="222"/>
      <c r="T998" s="222"/>
      <c r="U998" s="222"/>
      <c r="V998" s="222"/>
      <c r="W998" s="222"/>
      <c r="X998" s="222"/>
      <c r="Y998" s="222"/>
    </row>
    <row r="999" spans="1:25" ht="15.75" x14ac:dyDescent="0.25">
      <c r="A999" s="202">
        <v>997</v>
      </c>
      <c r="B999" s="222"/>
      <c r="C999" s="224"/>
      <c r="D999" s="222"/>
      <c r="E999" s="222"/>
      <c r="F999" s="222"/>
      <c r="G999" s="222"/>
      <c r="H999" s="222"/>
      <c r="I999" s="222"/>
      <c r="J999" s="222"/>
      <c r="K999" s="208">
        <f t="shared" si="15"/>
        <v>0</v>
      </c>
      <c r="L999" s="222"/>
      <c r="M999" s="222"/>
      <c r="N999" s="222"/>
      <c r="O999" s="222"/>
      <c r="P999" s="222"/>
      <c r="Q999" s="222"/>
      <c r="R999" s="222"/>
      <c r="S999" s="222"/>
      <c r="T999" s="222"/>
      <c r="U999" s="222"/>
      <c r="V999" s="222"/>
      <c r="W999" s="222"/>
      <c r="X999" s="222"/>
      <c r="Y999" s="222"/>
    </row>
    <row r="1000" spans="1:25" ht="15.75" x14ac:dyDescent="0.25">
      <c r="A1000" s="202">
        <v>998</v>
      </c>
      <c r="B1000" s="222" t="s">
        <v>190</v>
      </c>
      <c r="C1000" s="224"/>
      <c r="D1000" s="222"/>
      <c r="E1000" s="222"/>
      <c r="F1000" s="222"/>
      <c r="G1000" s="222"/>
      <c r="H1000" s="222"/>
      <c r="I1000" s="222"/>
      <c r="J1000" s="222"/>
      <c r="K1000" s="208">
        <f t="shared" si="15"/>
        <v>0</v>
      </c>
      <c r="L1000" s="222"/>
      <c r="M1000" s="222"/>
      <c r="N1000" s="222"/>
      <c r="O1000" s="222"/>
      <c r="P1000" s="222"/>
      <c r="Q1000" s="222"/>
      <c r="R1000" s="222"/>
      <c r="S1000" s="222"/>
      <c r="T1000" s="222"/>
      <c r="U1000" s="222"/>
      <c r="V1000" s="222"/>
      <c r="W1000" s="222"/>
      <c r="X1000" s="222"/>
      <c r="Y1000" s="222"/>
    </row>
    <row r="1001" spans="1:25" hidden="1" x14ac:dyDescent="0.15"/>
    <row r="1002" spans="1:25" hidden="1" x14ac:dyDescent="0.15"/>
    <row r="1003" spans="1:25" hidden="1" x14ac:dyDescent="0.15"/>
    <row r="1004" spans="1:25" hidden="1" x14ac:dyDescent="0.15"/>
    <row r="1005" spans="1:25" hidden="1" x14ac:dyDescent="0.15"/>
    <row r="1006" spans="1:25" hidden="1" x14ac:dyDescent="0.15"/>
    <row r="1007" spans="1:25" hidden="1" x14ac:dyDescent="0.15"/>
    <row r="1008" spans="1:25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hidden="1" x14ac:dyDescent="0.15"/>
    <row r="65535" hidden="1" x14ac:dyDescent="0.15"/>
    <row r="65536" hidden="1" x14ac:dyDescent="0.15"/>
  </sheetData>
  <sheetProtection password="C032" sheet="1" objects="1" scenarios="1"/>
  <phoneticPr fontId="0" type="noConversion"/>
  <pageMargins left="0.57999999999999996" right="0.36" top="0.52" bottom="0.52" header="0.5" footer="0.5"/>
  <pageSetup scale="66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65535"/>
  <sheetViews>
    <sheetView showGridLines="0" showRowColHeaders="0" showZeros="0" zoomScaleNormal="100" workbookViewId="0">
      <selection activeCell="C2" sqref="C2:E2"/>
    </sheetView>
  </sheetViews>
  <sheetFormatPr defaultRowHeight="12" x14ac:dyDescent="0.15"/>
  <cols>
    <col min="1" max="1" width="53.125" style="30" customWidth="1"/>
    <col min="2" max="2" width="26" style="21" customWidth="1"/>
    <col min="3" max="3" width="11.25" style="21" customWidth="1"/>
    <col min="4" max="4" width="14.875" style="21" customWidth="1"/>
    <col min="5" max="5" width="17.875" style="21" customWidth="1"/>
    <col min="6" max="6" width="15.125" style="21" customWidth="1"/>
    <col min="7" max="12" width="0" style="21" hidden="1" customWidth="1"/>
    <col min="13" max="255" width="0" hidden="1" customWidth="1"/>
  </cols>
  <sheetData>
    <row r="1" spans="1:12" ht="27" customHeight="1" x14ac:dyDescent="0.15">
      <c r="B1" s="237" t="s">
        <v>180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s="115" customFormat="1" ht="15" x14ac:dyDescent="0.2">
      <c r="A2" s="30"/>
      <c r="B2" s="127" t="s">
        <v>178</v>
      </c>
      <c r="C2" s="235" t="s">
        <v>184</v>
      </c>
      <c r="D2" s="236"/>
      <c r="E2" s="236"/>
      <c r="F2" s="121"/>
      <c r="G2" s="113"/>
      <c r="H2" s="113"/>
      <c r="I2" s="113"/>
      <c r="J2" s="114"/>
      <c r="K2" s="114"/>
      <c r="L2" s="114"/>
    </row>
    <row r="3" spans="1:12" s="115" customFormat="1" ht="15" x14ac:dyDescent="0.2">
      <c r="A3" s="30"/>
      <c r="B3" s="46"/>
      <c r="C3" s="122"/>
      <c r="D3" s="46"/>
      <c r="E3" s="121"/>
      <c r="F3" s="123">
        <f>FORMULATION!G4</f>
        <v>1</v>
      </c>
      <c r="G3" s="114"/>
      <c r="H3" s="113"/>
      <c r="I3" s="113"/>
      <c r="J3" s="114"/>
      <c r="K3" s="114"/>
      <c r="L3" s="114"/>
    </row>
    <row r="4" spans="1:12" s="115" customFormat="1" ht="15.75" x14ac:dyDescent="0.25">
      <c r="A4" s="30"/>
      <c r="B4" s="46" t="s">
        <v>175</v>
      </c>
      <c r="C4" s="124"/>
      <c r="D4" s="125" t="str">
        <f>FORMULATION!$E$4</f>
        <v>As Fed Basis</v>
      </c>
      <c r="E4" s="121"/>
      <c r="F4" s="121"/>
      <c r="G4" s="113"/>
      <c r="H4" s="113"/>
      <c r="I4" s="113"/>
      <c r="J4" s="114"/>
      <c r="K4" s="114"/>
      <c r="L4" s="114"/>
    </row>
    <row r="5" spans="1:12" s="115" customFormat="1" ht="15" x14ac:dyDescent="0.2">
      <c r="A5" s="30"/>
      <c r="B5" s="126"/>
      <c r="C5" s="126"/>
      <c r="D5" s="126"/>
      <c r="E5" s="126"/>
      <c r="F5" s="126"/>
      <c r="G5" s="114"/>
      <c r="H5" s="114"/>
      <c r="I5" s="114"/>
      <c r="J5" s="114"/>
      <c r="K5" s="114"/>
      <c r="L5" s="114"/>
    </row>
    <row r="6" spans="1:12" s="115" customFormat="1" ht="15" x14ac:dyDescent="0.2">
      <c r="A6" s="30"/>
      <c r="C6" s="127" t="s">
        <v>188</v>
      </c>
      <c r="D6" s="102">
        <v>2000</v>
      </c>
      <c r="E6" s="46" t="s">
        <v>187</v>
      </c>
      <c r="F6" s="126"/>
      <c r="G6" s="114"/>
      <c r="H6" s="116"/>
      <c r="I6" s="116"/>
      <c r="J6" s="114"/>
      <c r="K6" s="114"/>
      <c r="L6" s="114"/>
    </row>
    <row r="7" spans="1:12" s="115" customFormat="1" ht="15" x14ac:dyDescent="0.2">
      <c r="A7" s="30"/>
      <c r="B7" s="127"/>
      <c r="C7" s="127"/>
      <c r="D7" s="127"/>
      <c r="E7" s="127"/>
      <c r="F7" s="103" t="s">
        <v>112</v>
      </c>
      <c r="G7" s="117"/>
      <c r="H7" s="116"/>
      <c r="I7" s="116"/>
      <c r="J7" s="114"/>
      <c r="K7" s="114"/>
      <c r="L7" s="114"/>
    </row>
    <row r="8" spans="1:12" s="115" customFormat="1" ht="15.75" thickBot="1" x14ac:dyDescent="0.25">
      <c r="A8" s="30"/>
      <c r="B8" s="128" t="s">
        <v>113</v>
      </c>
      <c r="C8" s="128" t="s">
        <v>114</v>
      </c>
      <c r="D8" s="128" t="s">
        <v>162</v>
      </c>
      <c r="E8" s="128" t="s">
        <v>115</v>
      </c>
      <c r="F8" s="128" t="s">
        <v>115</v>
      </c>
      <c r="G8" s="118"/>
      <c r="H8" s="116"/>
      <c r="I8" s="116"/>
      <c r="J8" s="114"/>
      <c r="K8" s="114"/>
      <c r="L8" s="114"/>
    </row>
    <row r="9" spans="1:12" s="115" customFormat="1" ht="18" customHeight="1" x14ac:dyDescent="0.2">
      <c r="A9" s="30"/>
      <c r="B9" s="129" t="str">
        <f>FORMULATION!C8</f>
        <v>Barley Malt Sprout Pellets</v>
      </c>
      <c r="C9" s="46">
        <f>FORMULATION!B8</f>
        <v>38</v>
      </c>
      <c r="D9" s="130">
        <f>IF(F$3=1,NUTRIENTS!AA7,NUTRIENTS!AE7)</f>
        <v>0</v>
      </c>
      <c r="E9" s="131">
        <f>D9/100*D$6</f>
        <v>0</v>
      </c>
      <c r="F9" s="132">
        <f>E9</f>
        <v>0</v>
      </c>
      <c r="G9" s="119"/>
      <c r="H9" s="116"/>
      <c r="I9" s="116"/>
      <c r="J9" s="114"/>
      <c r="K9" s="114"/>
      <c r="L9" s="114"/>
    </row>
    <row r="10" spans="1:12" s="115" customFormat="1" ht="15" x14ac:dyDescent="0.2">
      <c r="A10" s="30"/>
      <c r="B10" s="133" t="str">
        <f>FORMULATION!C9</f>
        <v>CORN DENT N0 2</v>
      </c>
      <c r="C10" s="46">
        <f>FORMULATION!B9</f>
        <v>24</v>
      </c>
      <c r="D10" s="130">
        <f>IF(F$3=1,NUTRIENTS!AA8,NUTRIENTS!AE8)</f>
        <v>0</v>
      </c>
      <c r="E10" s="131">
        <f t="shared" ref="E10:E28" si="0">D10/100*D$6</f>
        <v>0</v>
      </c>
      <c r="F10" s="134">
        <f>(D10/100*D$6)+IF(D10&gt;0,F9,0)</f>
        <v>0</v>
      </c>
      <c r="G10" s="119"/>
      <c r="H10" s="116"/>
      <c r="I10" s="116"/>
      <c r="J10" s="114"/>
      <c r="K10" s="114"/>
      <c r="L10" s="114"/>
    </row>
    <row r="11" spans="1:12" s="115" customFormat="1" ht="15" x14ac:dyDescent="0.2">
      <c r="A11" s="30"/>
      <c r="B11" s="133" t="str">
        <f>FORMULATION!C10</f>
        <v>WHEAT MIDDS</v>
      </c>
      <c r="C11" s="46">
        <f>FORMULATION!B10</f>
        <v>52</v>
      </c>
      <c r="D11" s="130">
        <f>IF(F$3=1,NUTRIENTS!AA9,NUTRIENTS!AE9)</f>
        <v>37.443834248627056</v>
      </c>
      <c r="E11" s="131">
        <f t="shared" si="0"/>
        <v>748.87668497254117</v>
      </c>
      <c r="F11" s="134">
        <f t="shared" ref="F11:F28" si="1">(D11/100*D$6)+IF(D11&gt;0,F10,0)</f>
        <v>748.87668497254117</v>
      </c>
      <c r="G11" s="119"/>
      <c r="H11" s="116"/>
      <c r="I11" s="116"/>
      <c r="J11" s="114"/>
      <c r="K11" s="114"/>
      <c r="L11" s="114"/>
    </row>
    <row r="12" spans="1:12" s="115" customFormat="1" ht="15" x14ac:dyDescent="0.2">
      <c r="A12" s="30"/>
      <c r="B12" s="133" t="str">
        <f>FORMULATION!C11</f>
        <v>CORN DIST GRAIN</v>
      </c>
      <c r="C12" s="46">
        <f>FORMULATION!B11</f>
        <v>31</v>
      </c>
      <c r="D12" s="130">
        <f>IF(F$3=1,NUTRIENTS!AA10,NUTRIENTS!AE10)</f>
        <v>0</v>
      </c>
      <c r="E12" s="131">
        <f t="shared" si="0"/>
        <v>0</v>
      </c>
      <c r="F12" s="134">
        <f t="shared" si="1"/>
        <v>0</v>
      </c>
      <c r="G12" s="119"/>
      <c r="H12" s="116"/>
      <c r="I12" s="116"/>
      <c r="J12" s="114"/>
      <c r="K12" s="114"/>
      <c r="L12" s="114"/>
    </row>
    <row r="13" spans="1:12" s="115" customFormat="1" ht="15" x14ac:dyDescent="0.2">
      <c r="A13" s="30"/>
      <c r="B13" s="133" t="str">
        <f>FORMULATION!C12</f>
        <v>LIMESTONE 38%</v>
      </c>
      <c r="C13" s="46">
        <f>FORMULATION!B12</f>
        <v>61</v>
      </c>
      <c r="D13" s="130">
        <f>IF(F$3=1,NUTRIENTS!AA11,NUTRIENTS!AE11)</f>
        <v>0</v>
      </c>
      <c r="E13" s="131">
        <f t="shared" si="0"/>
        <v>0</v>
      </c>
      <c r="F13" s="134">
        <f t="shared" si="1"/>
        <v>0</v>
      </c>
      <c r="G13" s="119"/>
      <c r="H13" s="116"/>
      <c r="I13" s="116"/>
      <c r="J13" s="114"/>
      <c r="K13" s="114"/>
      <c r="L13" s="114"/>
    </row>
    <row r="14" spans="1:12" s="115" customFormat="1" ht="15" x14ac:dyDescent="0.2">
      <c r="A14" s="30"/>
      <c r="B14" s="133" t="str">
        <f>FORMULATION!C13</f>
        <v>BERMUDA HAY GOOD</v>
      </c>
      <c r="C14" s="46">
        <f>FORMULATION!B13</f>
        <v>6</v>
      </c>
      <c r="D14" s="130">
        <f>IF(F$3=1,NUTRIENTS!AA12,NUTRIENTS!AE12)</f>
        <v>57.563654518222663</v>
      </c>
      <c r="E14" s="131">
        <f t="shared" si="0"/>
        <v>1151.2730903644533</v>
      </c>
      <c r="F14" s="134">
        <f t="shared" si="1"/>
        <v>1151.2730903644533</v>
      </c>
      <c r="G14" s="119"/>
      <c r="H14" s="116"/>
      <c r="I14" s="116"/>
      <c r="J14" s="114"/>
      <c r="K14" s="114"/>
      <c r="L14" s="114"/>
    </row>
    <row r="15" spans="1:12" s="115" customFormat="1" ht="15" x14ac:dyDescent="0.2">
      <c r="A15" s="30"/>
      <c r="B15" s="133">
        <f>FORMULATION!C14</f>
        <v>0</v>
      </c>
      <c r="C15" s="46">
        <f>FORMULATION!B14</f>
        <v>0</v>
      </c>
      <c r="D15" s="130">
        <f>IF(F$3=1,NUTRIENTS!AA13,NUTRIENTS!AE13)</f>
        <v>0</v>
      </c>
      <c r="E15" s="131">
        <f t="shared" si="0"/>
        <v>0</v>
      </c>
      <c r="F15" s="134">
        <f t="shared" si="1"/>
        <v>0</v>
      </c>
      <c r="G15" s="119"/>
      <c r="H15" s="116"/>
      <c r="I15" s="116"/>
      <c r="J15" s="114"/>
      <c r="K15" s="114"/>
      <c r="L15" s="114"/>
    </row>
    <row r="16" spans="1:12" s="115" customFormat="1" ht="15" x14ac:dyDescent="0.2">
      <c r="A16" s="30"/>
      <c r="B16" s="133" t="str">
        <f>FORMULATION!C15</f>
        <v>ALFALFA HAY EXC</v>
      </c>
      <c r="C16" s="46">
        <f>FORMULATION!B15</f>
        <v>1</v>
      </c>
      <c r="D16" s="130">
        <f>IF(F$3=1,NUTRIENTS!AA14,NUTRIENTS!AE14)</f>
        <v>4.9925112331502746</v>
      </c>
      <c r="E16" s="131">
        <f t="shared" si="0"/>
        <v>99.850224663005491</v>
      </c>
      <c r="F16" s="134">
        <f t="shared" si="1"/>
        <v>99.850224663005491</v>
      </c>
      <c r="G16" s="119"/>
      <c r="H16" s="116"/>
      <c r="I16" s="116"/>
      <c r="J16" s="114"/>
      <c r="K16" s="114"/>
      <c r="L16" s="114"/>
    </row>
    <row r="17" spans="1:12" s="115" customFormat="1" ht="15" x14ac:dyDescent="0.2">
      <c r="A17" s="30"/>
      <c r="B17" s="133" t="str">
        <f>FORMULATION!C16</f>
        <v>end</v>
      </c>
      <c r="C17" s="46">
        <f>FORMULATION!B16</f>
        <v>998</v>
      </c>
      <c r="D17" s="130">
        <f>IF(F$3=1,NUTRIENTS!AA15,NUTRIENTS!AE15)</f>
        <v>0</v>
      </c>
      <c r="E17" s="131">
        <f t="shared" si="0"/>
        <v>0</v>
      </c>
      <c r="F17" s="134">
        <f t="shared" si="1"/>
        <v>0</v>
      </c>
      <c r="G17" s="119"/>
      <c r="H17" s="116"/>
      <c r="I17" s="116"/>
      <c r="J17" s="114"/>
      <c r="K17" s="114"/>
      <c r="L17" s="114"/>
    </row>
    <row r="18" spans="1:12" s="115" customFormat="1" ht="15" x14ac:dyDescent="0.2">
      <c r="A18" s="30"/>
      <c r="B18" s="133">
        <f>FORMULATION!C17</f>
        <v>0</v>
      </c>
      <c r="C18" s="46">
        <f>FORMULATION!B17</f>
        <v>0</v>
      </c>
      <c r="D18" s="130">
        <f>IF(F$3=1,NUTRIENTS!AA16,NUTRIENTS!AE16)</f>
        <v>0</v>
      </c>
      <c r="E18" s="131">
        <f t="shared" si="0"/>
        <v>0</v>
      </c>
      <c r="F18" s="134">
        <f t="shared" si="1"/>
        <v>0</v>
      </c>
      <c r="G18" s="119"/>
      <c r="H18" s="116"/>
      <c r="I18" s="116"/>
      <c r="J18" s="114"/>
      <c r="K18" s="114"/>
      <c r="L18" s="114"/>
    </row>
    <row r="19" spans="1:12" s="115" customFormat="1" ht="15" x14ac:dyDescent="0.2">
      <c r="A19" s="30"/>
      <c r="B19" s="133">
        <f>FORMULATION!C18</f>
        <v>0</v>
      </c>
      <c r="C19" s="46">
        <f>FORMULATION!B18</f>
        <v>0</v>
      </c>
      <c r="D19" s="130">
        <f>IF(F$3=1,NUTRIENTS!AA17,NUTRIENTS!AE17)</f>
        <v>0</v>
      </c>
      <c r="E19" s="131">
        <f t="shared" si="0"/>
        <v>0</v>
      </c>
      <c r="F19" s="134">
        <f t="shared" si="1"/>
        <v>0</v>
      </c>
      <c r="G19" s="119"/>
      <c r="H19" s="116"/>
      <c r="I19" s="116"/>
      <c r="J19" s="114"/>
      <c r="K19" s="114"/>
      <c r="L19" s="114"/>
    </row>
    <row r="20" spans="1:12" s="115" customFormat="1" ht="15" x14ac:dyDescent="0.2">
      <c r="A20" s="30"/>
      <c r="B20" s="133">
        <f>FORMULATION!C19</f>
        <v>0</v>
      </c>
      <c r="C20" s="46">
        <f>FORMULATION!B19</f>
        <v>0</v>
      </c>
      <c r="D20" s="130">
        <f>IF(F$3=1,NUTRIENTS!AA18,NUTRIENTS!AE18)</f>
        <v>0</v>
      </c>
      <c r="E20" s="131">
        <f t="shared" si="0"/>
        <v>0</v>
      </c>
      <c r="F20" s="134">
        <f t="shared" si="1"/>
        <v>0</v>
      </c>
      <c r="G20" s="119"/>
      <c r="H20" s="116"/>
      <c r="I20" s="116"/>
      <c r="J20" s="114"/>
      <c r="K20" s="114"/>
      <c r="L20" s="114"/>
    </row>
    <row r="21" spans="1:12" s="115" customFormat="1" ht="15" x14ac:dyDescent="0.2">
      <c r="A21" s="30"/>
      <c r="B21" s="133">
        <f>FORMULATION!C20</f>
        <v>0</v>
      </c>
      <c r="C21" s="46">
        <f>FORMULATION!B20</f>
        <v>0</v>
      </c>
      <c r="D21" s="130">
        <f>IF(F$3=1,NUTRIENTS!AA19,NUTRIENTS!AE19)</f>
        <v>0</v>
      </c>
      <c r="E21" s="131">
        <f t="shared" si="0"/>
        <v>0</v>
      </c>
      <c r="F21" s="134">
        <f t="shared" si="1"/>
        <v>0</v>
      </c>
      <c r="G21" s="119"/>
      <c r="H21" s="116"/>
      <c r="I21" s="116"/>
      <c r="J21" s="114"/>
      <c r="K21" s="114"/>
      <c r="L21" s="114"/>
    </row>
    <row r="22" spans="1:12" s="115" customFormat="1" ht="15" x14ac:dyDescent="0.2">
      <c r="A22" s="30"/>
      <c r="B22" s="133">
        <f>FORMULATION!C21</f>
        <v>0</v>
      </c>
      <c r="C22" s="46">
        <f>FORMULATION!B21</f>
        <v>0</v>
      </c>
      <c r="D22" s="130">
        <f>IF(F$3=1,NUTRIENTS!AA20,NUTRIENTS!AE20)</f>
        <v>0</v>
      </c>
      <c r="E22" s="131">
        <f t="shared" si="0"/>
        <v>0</v>
      </c>
      <c r="F22" s="134">
        <f t="shared" si="1"/>
        <v>0</v>
      </c>
      <c r="G22" s="119"/>
      <c r="H22" s="116"/>
      <c r="I22" s="116"/>
      <c r="J22" s="114"/>
      <c r="K22" s="114"/>
      <c r="L22" s="114"/>
    </row>
    <row r="23" spans="1:12" s="115" customFormat="1" ht="15" x14ac:dyDescent="0.2">
      <c r="A23" s="30"/>
      <c r="B23" s="133">
        <f>FORMULATION!C22</f>
        <v>0</v>
      </c>
      <c r="C23" s="46">
        <f>FORMULATION!B22</f>
        <v>0</v>
      </c>
      <c r="D23" s="130">
        <f>IF(F$3=1,NUTRIENTS!AA21,NUTRIENTS!AE21)</f>
        <v>0</v>
      </c>
      <c r="E23" s="131">
        <f t="shared" si="0"/>
        <v>0</v>
      </c>
      <c r="F23" s="134">
        <f t="shared" si="1"/>
        <v>0</v>
      </c>
      <c r="G23" s="119"/>
      <c r="H23" s="116"/>
      <c r="I23" s="116"/>
      <c r="J23" s="114"/>
      <c r="K23" s="114"/>
      <c r="L23" s="114"/>
    </row>
    <row r="24" spans="1:12" s="115" customFormat="1" ht="15" x14ac:dyDescent="0.2">
      <c r="A24" s="30"/>
      <c r="B24" s="133">
        <f>FORMULATION!C23</f>
        <v>0</v>
      </c>
      <c r="C24" s="46">
        <f>FORMULATION!B23</f>
        <v>0</v>
      </c>
      <c r="D24" s="130">
        <f>IF(F$3=1,NUTRIENTS!AA22,NUTRIENTS!AE22)</f>
        <v>0</v>
      </c>
      <c r="E24" s="131">
        <f t="shared" si="0"/>
        <v>0</v>
      </c>
      <c r="F24" s="134">
        <f t="shared" si="1"/>
        <v>0</v>
      </c>
      <c r="G24" s="119"/>
      <c r="H24" s="116"/>
      <c r="I24" s="116"/>
      <c r="J24" s="114"/>
      <c r="K24" s="114"/>
      <c r="L24" s="114"/>
    </row>
    <row r="25" spans="1:12" s="115" customFormat="1" ht="15" x14ac:dyDescent="0.2">
      <c r="A25" s="30"/>
      <c r="B25" s="133">
        <f>FORMULATION!C24</f>
        <v>0</v>
      </c>
      <c r="C25" s="96">
        <f>FORMULATION!B24</f>
        <v>0</v>
      </c>
      <c r="D25" s="130">
        <f>IF(F$3=1,NUTRIENTS!AA23,NUTRIENTS!AE23)</f>
        <v>0</v>
      </c>
      <c r="E25" s="131">
        <f t="shared" si="0"/>
        <v>0</v>
      </c>
      <c r="F25" s="134">
        <f t="shared" si="1"/>
        <v>0</v>
      </c>
      <c r="G25" s="119"/>
      <c r="H25" s="116"/>
      <c r="I25" s="116"/>
      <c r="J25" s="114"/>
      <c r="K25" s="114"/>
      <c r="L25" s="114"/>
    </row>
    <row r="26" spans="1:12" s="115" customFormat="1" ht="15" x14ac:dyDescent="0.2">
      <c r="A26" s="30"/>
      <c r="B26" s="133">
        <f>FORMULATION!C25</f>
        <v>0</v>
      </c>
      <c r="C26" s="96">
        <f>FORMULATION!B25</f>
        <v>0</v>
      </c>
      <c r="D26" s="130">
        <f>IF(F$3=1,NUTRIENTS!AA24,NUTRIENTS!AE24)</f>
        <v>0</v>
      </c>
      <c r="E26" s="131">
        <f t="shared" si="0"/>
        <v>0</v>
      </c>
      <c r="F26" s="134">
        <f t="shared" si="1"/>
        <v>0</v>
      </c>
      <c r="G26" s="119"/>
      <c r="H26" s="116"/>
      <c r="I26" s="116"/>
      <c r="J26" s="114"/>
      <c r="K26" s="114"/>
      <c r="L26" s="114"/>
    </row>
    <row r="27" spans="1:12" s="115" customFormat="1" ht="15" x14ac:dyDescent="0.2">
      <c r="A27" s="30"/>
      <c r="B27" s="133">
        <f>FORMULATION!C26</f>
        <v>0</v>
      </c>
      <c r="C27" s="96">
        <f>FORMULATION!B26</f>
        <v>0</v>
      </c>
      <c r="D27" s="130">
        <f>IF(F$3=1,NUTRIENTS!AA25,NUTRIENTS!AE25)</f>
        <v>0</v>
      </c>
      <c r="E27" s="131">
        <f t="shared" si="0"/>
        <v>0</v>
      </c>
      <c r="F27" s="134">
        <f t="shared" si="1"/>
        <v>0</v>
      </c>
      <c r="G27" s="119"/>
      <c r="H27" s="116"/>
      <c r="I27" s="116"/>
      <c r="J27" s="114"/>
      <c r="K27" s="114"/>
      <c r="L27" s="114"/>
    </row>
    <row r="28" spans="1:12" s="115" customFormat="1" ht="15.75" thickBot="1" x14ac:dyDescent="0.25">
      <c r="A28" s="30"/>
      <c r="B28" s="135">
        <f>FORMULATION!C27</f>
        <v>0</v>
      </c>
      <c r="C28" s="136">
        <f>FORMULATION!B27</f>
        <v>0</v>
      </c>
      <c r="D28" s="137">
        <f>IF(F$3=1,NUTRIENTS!AA26,NUTRIENTS!AE26)</f>
        <v>0</v>
      </c>
      <c r="E28" s="138">
        <f t="shared" si="0"/>
        <v>0</v>
      </c>
      <c r="F28" s="139">
        <f t="shared" si="1"/>
        <v>0</v>
      </c>
      <c r="G28" s="119"/>
      <c r="H28" s="116"/>
      <c r="I28" s="116"/>
      <c r="J28" s="114"/>
      <c r="K28" s="114"/>
      <c r="L28" s="114"/>
    </row>
    <row r="29" spans="1:12" s="115" customFormat="1" ht="15" x14ac:dyDescent="0.2">
      <c r="A29" s="30"/>
      <c r="B29" s="127"/>
      <c r="C29" s="127"/>
      <c r="D29" s="46">
        <f>SUM(D9:D28)</f>
        <v>100</v>
      </c>
      <c r="E29" s="131">
        <f>SUM(E9:E28)</f>
        <v>2000</v>
      </c>
      <c r="F29" s="131"/>
      <c r="G29" s="114"/>
      <c r="H29" s="116"/>
      <c r="I29" s="116"/>
      <c r="J29" s="114"/>
      <c r="K29" s="114"/>
      <c r="L29" s="114"/>
    </row>
    <row r="30" spans="1:12" s="115" customFormat="1" ht="15" x14ac:dyDescent="0.2">
      <c r="A30" s="30"/>
      <c r="B30" s="46"/>
      <c r="C30" s="46"/>
      <c r="D30" s="46"/>
      <c r="E30" s="126"/>
      <c r="F30" s="131"/>
      <c r="G30" s="116"/>
      <c r="H30" s="116"/>
      <c r="I30" s="116"/>
      <c r="J30" s="114"/>
      <c r="K30" s="114"/>
      <c r="L30" s="114"/>
    </row>
    <row r="31" spans="1:12" s="115" customFormat="1" ht="15" x14ac:dyDescent="0.2">
      <c r="A31" s="30"/>
      <c r="B31" s="46" t="s">
        <v>189</v>
      </c>
      <c r="C31" s="46"/>
      <c r="D31" s="46"/>
      <c r="E31" s="46"/>
      <c r="F31" s="46"/>
      <c r="G31" s="116"/>
      <c r="H31" s="116"/>
      <c r="I31" s="116"/>
      <c r="J31" s="114"/>
      <c r="K31" s="114"/>
      <c r="L31" s="114"/>
    </row>
    <row r="32" spans="1:12" s="115" customFormat="1" ht="15" x14ac:dyDescent="0.2">
      <c r="A32" s="30"/>
      <c r="B32" s="46"/>
      <c r="C32" s="46"/>
      <c r="D32" s="46"/>
      <c r="E32" s="46"/>
      <c r="F32" s="46"/>
      <c r="G32" s="116"/>
      <c r="H32" s="116"/>
      <c r="I32" s="116"/>
      <c r="J32" s="114"/>
      <c r="K32" s="114"/>
      <c r="L32" s="114"/>
    </row>
    <row r="33" spans="1:12" s="115" customFormat="1" ht="15" x14ac:dyDescent="0.2">
      <c r="A33" s="30"/>
      <c r="B33" s="103" t="str">
        <f>IF(F3=1,"AS FED FEED/DAY","FEED DRY MATTER/DAY")</f>
        <v>AS FED FEED/DAY</v>
      </c>
      <c r="C33" s="140">
        <f>FORMULATION!E31</f>
        <v>18.75</v>
      </c>
      <c r="D33" s="103" t="str">
        <f>IF(F3=1,"FEED DRY MATTER/DAY LBS","AS FED FEED/DAY LBS")</f>
        <v>FEED DRY MATTER/DAY LBS</v>
      </c>
      <c r="E33" s="46"/>
      <c r="F33" s="98">
        <f>FORMULATION!J31</f>
        <v>16.570207189216177</v>
      </c>
      <c r="G33" s="116"/>
      <c r="H33" s="116"/>
      <c r="I33" s="114"/>
      <c r="J33" s="114"/>
      <c r="K33" s="114"/>
      <c r="L33" s="114"/>
    </row>
    <row r="34" spans="1:12" s="115" customFormat="1" ht="15" x14ac:dyDescent="0.2">
      <c r="A34" s="30"/>
      <c r="B34" s="103" t="s">
        <v>88</v>
      </c>
      <c r="C34" s="140">
        <f>FORMULATION!E32</f>
        <v>750</v>
      </c>
      <c r="D34" s="103" t="s">
        <v>121</v>
      </c>
      <c r="E34" s="46"/>
      <c r="F34" s="98">
        <f>FORMULATION!J32</f>
        <v>0.75497026129353384</v>
      </c>
      <c r="G34" s="116"/>
      <c r="H34" s="120"/>
      <c r="I34" s="116"/>
      <c r="J34" s="114"/>
      <c r="K34" s="114"/>
      <c r="L34" s="114"/>
    </row>
    <row r="35" spans="1:12" s="115" customFormat="1" ht="15" x14ac:dyDescent="0.2">
      <c r="A35" s="30"/>
      <c r="B35" s="103" t="s">
        <v>89</v>
      </c>
      <c r="C35" s="140">
        <f>FORMULATION!E33</f>
        <v>5</v>
      </c>
      <c r="D35" s="141" t="s">
        <v>122</v>
      </c>
      <c r="E35" s="142" t="str">
        <f>D4</f>
        <v>As Fed Basis</v>
      </c>
      <c r="F35" s="98">
        <f>FORMULATION!J33</f>
        <v>24.83541532864427</v>
      </c>
      <c r="G35" s="116"/>
      <c r="H35" s="120"/>
      <c r="I35" s="116"/>
      <c r="J35" s="114"/>
      <c r="K35" s="114"/>
      <c r="L35" s="114"/>
    </row>
    <row r="36" spans="1:12" s="115" customFormat="1" ht="33" customHeight="1" x14ac:dyDescent="0.2">
      <c r="A36" s="30"/>
      <c r="B36" s="239" t="str">
        <f>FORMULATION!C39</f>
        <v>MEDIUM-FRAME HEIFER CALVES.</v>
      </c>
      <c r="C36" s="239"/>
      <c r="D36" s="239"/>
      <c r="E36" s="239"/>
      <c r="F36" s="239"/>
      <c r="G36" s="116"/>
      <c r="H36" s="116"/>
      <c r="I36" s="116"/>
      <c r="J36" s="114"/>
      <c r="K36" s="114"/>
      <c r="L36" s="114"/>
    </row>
    <row r="37" spans="1:12" s="115" customFormat="1" ht="15" x14ac:dyDescent="0.2">
      <c r="A37" s="30"/>
      <c r="B37" s="126"/>
      <c r="C37" s="126"/>
      <c r="D37" s="126"/>
      <c r="E37" s="126"/>
      <c r="F37" s="126"/>
      <c r="G37" s="116"/>
      <c r="H37" s="116"/>
      <c r="I37" s="116"/>
      <c r="J37" s="114"/>
      <c r="K37" s="114"/>
      <c r="L37" s="114"/>
    </row>
    <row r="38" spans="1:12" s="115" customFormat="1" ht="15" x14ac:dyDescent="0.2">
      <c r="A38" s="30"/>
      <c r="B38" s="108" t="s">
        <v>177</v>
      </c>
      <c r="C38" s="46"/>
      <c r="D38" s="46"/>
      <c r="E38" s="46"/>
      <c r="F38" s="126"/>
      <c r="G38" s="114"/>
      <c r="H38" s="114"/>
      <c r="I38" s="114"/>
      <c r="J38" s="114"/>
      <c r="K38" s="114"/>
      <c r="L38" s="114"/>
    </row>
    <row r="39" spans="1:12" s="115" customFormat="1" ht="15" x14ac:dyDescent="0.2">
      <c r="A39" s="30"/>
      <c r="B39" s="46" t="s">
        <v>169</v>
      </c>
      <c r="C39" s="126"/>
      <c r="D39" s="126"/>
      <c r="E39" s="126"/>
      <c r="F39" s="126"/>
      <c r="G39" s="114"/>
      <c r="H39" s="114"/>
      <c r="I39" s="114"/>
      <c r="J39" s="114"/>
      <c r="K39" s="114"/>
      <c r="L39" s="114"/>
    </row>
    <row r="40" spans="1:12" s="115" customFormat="1" ht="15" x14ac:dyDescent="0.2">
      <c r="A40" s="30"/>
      <c r="B40" s="108" t="s">
        <v>168</v>
      </c>
      <c r="C40" s="46"/>
      <c r="D40" s="126"/>
      <c r="E40" s="46"/>
      <c r="F40" s="46"/>
      <c r="G40" s="116"/>
      <c r="H40" s="116"/>
      <c r="I40" s="116"/>
      <c r="J40" s="114"/>
      <c r="K40" s="114"/>
      <c r="L40" s="114"/>
    </row>
    <row r="41" spans="1:12" hidden="1" x14ac:dyDescent="0.15"/>
    <row r="42" spans="1:12" hidden="1" x14ac:dyDescent="0.15"/>
    <row r="43" spans="1:12" hidden="1" x14ac:dyDescent="0.15"/>
    <row r="44" spans="1:12" hidden="1" x14ac:dyDescent="0.15"/>
    <row r="45" spans="1:12" hidden="1" x14ac:dyDescent="0.15"/>
    <row r="46" spans="1:12" hidden="1" x14ac:dyDescent="0.15"/>
    <row r="47" spans="1:12" hidden="1" x14ac:dyDescent="0.15"/>
    <row r="48" spans="1:12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hidden="1" x14ac:dyDescent="0.15"/>
    <row r="65535" hidden="1" x14ac:dyDescent="0.15"/>
  </sheetData>
  <sheetProtection password="C032" sheet="1" objects="1" scenarios="1" selectLockedCells="1"/>
  <mergeCells count="3">
    <mergeCell ref="C2:E2"/>
    <mergeCell ref="B1:L1"/>
    <mergeCell ref="B36:F36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V65536"/>
  <sheetViews>
    <sheetView showGridLines="0" showRowColHeaders="0" showZeros="0" zoomScaleNormal="100" workbookViewId="0">
      <pane xSplit="1" ySplit="6" topLeftCell="B7" activePane="bottomRight" state="frozenSplit"/>
      <selection activeCell="C2" sqref="C2:E2"/>
      <selection pane="topRight" activeCell="C2" sqref="C2:E2"/>
      <selection pane="bottomLeft" activeCell="C2" sqref="C2:E2"/>
      <selection pane="bottomRight" activeCell="C2" sqref="C2:E2"/>
    </sheetView>
  </sheetViews>
  <sheetFormatPr defaultColWidth="0" defaultRowHeight="12.75" x14ac:dyDescent="0.2"/>
  <cols>
    <col min="1" max="1" width="27.25" style="9" customWidth="1"/>
    <col min="2" max="2" width="11.5" style="9" customWidth="1"/>
    <col min="3" max="3" width="8.25" style="9" customWidth="1"/>
    <col min="4" max="4" width="10.5" style="9" customWidth="1"/>
    <col min="5" max="5" width="8" style="9" customWidth="1"/>
    <col min="6" max="6" width="7.75" style="9" customWidth="1"/>
    <col min="7" max="7" width="6.25" style="9" customWidth="1"/>
    <col min="8" max="8" width="7.125" style="9" customWidth="1"/>
    <col min="9" max="9" width="8.75" style="9" customWidth="1"/>
    <col min="10" max="10" width="5.875" style="9" customWidth="1"/>
    <col min="11" max="12" width="8.25" style="9" hidden="1" customWidth="1"/>
    <col min="13" max="13" width="6.375" style="9" customWidth="1"/>
    <col min="14" max="15" width="6.875" style="9" customWidth="1"/>
    <col min="16" max="16" width="7" style="9" customWidth="1"/>
    <col min="17" max="17" width="5.625" style="9" customWidth="1"/>
    <col min="18" max="18" width="8.125" style="9" customWidth="1"/>
    <col min="19" max="19" width="6.625" style="9" customWidth="1"/>
    <col min="20" max="20" width="7.5" style="9" customWidth="1"/>
    <col min="21" max="21" width="7.125" style="9" customWidth="1"/>
    <col min="22" max="22" width="6.625" style="9" customWidth="1"/>
    <col min="23" max="23" width="7.875" style="9" customWidth="1"/>
    <col min="24" max="26" width="5.5" style="9" customWidth="1"/>
    <col min="27" max="16384" width="0" style="9" hidden="1"/>
  </cols>
  <sheetData>
    <row r="1" spans="1:34" ht="18" x14ac:dyDescent="0.25">
      <c r="A1" s="241" t="s">
        <v>180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B1" s="9">
        <f>FORMULATION!G4</f>
        <v>1</v>
      </c>
      <c r="AE1" s="9" t="s">
        <v>147</v>
      </c>
      <c r="AH1" s="9">
        <f>AB27/100</f>
        <v>0.88374438342486272</v>
      </c>
    </row>
    <row r="2" spans="1:34" ht="11.2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34" ht="15.75" x14ac:dyDescent="0.25">
      <c r="A3" s="243" t="s">
        <v>150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</row>
    <row r="4" spans="1:34" ht="15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108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F4" s="9" t="s">
        <v>158</v>
      </c>
      <c r="AH4" s="9">
        <f>100/AH1</f>
        <v>113.15489170348108</v>
      </c>
    </row>
    <row r="5" spans="1:34" ht="15.75" thickBot="1" x14ac:dyDescent="0.25">
      <c r="A5" s="46"/>
      <c r="B5" s="46"/>
      <c r="C5" s="46"/>
      <c r="D5" s="46"/>
      <c r="E5" s="240" t="s">
        <v>182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</row>
    <row r="6" spans="1:34" s="225" customFormat="1" ht="48.75" customHeight="1" x14ac:dyDescent="0.25">
      <c r="A6" s="181" t="s">
        <v>113</v>
      </c>
      <c r="B6" s="226" t="str">
        <f>FORMULATION!$C$31</f>
        <v>AS FED FEED/DAY</v>
      </c>
      <c r="C6" s="143" t="s">
        <v>181</v>
      </c>
      <c r="D6" s="147" t="s">
        <v>1</v>
      </c>
      <c r="E6" s="227" t="s">
        <v>2</v>
      </c>
      <c r="F6" s="227" t="s">
        <v>3</v>
      </c>
      <c r="G6" s="227" t="s">
        <v>4</v>
      </c>
      <c r="H6" s="227" t="s">
        <v>5</v>
      </c>
      <c r="I6" s="227" t="s">
        <v>6</v>
      </c>
      <c r="J6" s="227" t="s">
        <v>7</v>
      </c>
      <c r="K6" s="228" t="s">
        <v>8</v>
      </c>
      <c r="L6" s="228"/>
      <c r="M6" s="147" t="s">
        <v>9</v>
      </c>
      <c r="N6" s="147" t="s">
        <v>10</v>
      </c>
      <c r="O6" s="147" t="s">
        <v>11</v>
      </c>
      <c r="P6" s="147" t="s">
        <v>12</v>
      </c>
      <c r="Q6" s="147" t="s">
        <v>13</v>
      </c>
      <c r="R6" s="147" t="s">
        <v>14</v>
      </c>
      <c r="S6" s="147" t="s">
        <v>15</v>
      </c>
      <c r="T6" s="229" t="s">
        <v>16</v>
      </c>
      <c r="U6" s="227" t="s">
        <v>17</v>
      </c>
      <c r="V6" s="147" t="s">
        <v>117</v>
      </c>
      <c r="W6" s="147" t="s">
        <v>19</v>
      </c>
      <c r="X6" s="147" t="s">
        <v>154</v>
      </c>
      <c r="Y6" s="147" t="s">
        <v>155</v>
      </c>
      <c r="Z6" s="147" t="s">
        <v>156</v>
      </c>
      <c r="AA6" s="32" t="s">
        <v>118</v>
      </c>
      <c r="AB6" s="32" t="s">
        <v>151</v>
      </c>
      <c r="AC6" s="32"/>
      <c r="AD6" s="225" t="s">
        <v>152</v>
      </c>
      <c r="AE6" s="225" t="s">
        <v>157</v>
      </c>
    </row>
    <row r="7" spans="1:34" s="225" customFormat="1" ht="15.75" x14ac:dyDescent="0.25">
      <c r="A7" s="230" t="str">
        <f>FORMULATION!C8</f>
        <v>Barley Malt Sprout Pellets</v>
      </c>
      <c r="B7" s="154">
        <f>FORMULATION!D8</f>
        <v>0</v>
      </c>
      <c r="C7" s="149">
        <f t="shared" ref="C7:C26" si="0">K7</f>
        <v>7</v>
      </c>
      <c r="D7" s="155">
        <f>VLOOKUP(FORMULATION!$B8,'FEED LIST'!$A$2:$V$1000,4)</f>
        <v>91</v>
      </c>
      <c r="E7" s="156">
        <f>VLOOKUP(FORMULATION!$B8,'FEED LIST'!$A$2:$V$1000,5)</f>
        <v>71</v>
      </c>
      <c r="F7" s="156">
        <f>VLOOKUP(FORMULATION!$B8,'FEED LIST'!$A$2:$V$1000,6)</f>
        <v>44</v>
      </c>
      <c r="G7" s="156">
        <f>VLOOKUP(FORMULATION!$B8,'FEED LIST'!$A$2:$V$1000,7)</f>
        <v>18.3</v>
      </c>
      <c r="H7" s="155">
        <f>VLOOKUP(FORMULATION!$B8,'FEED LIST'!$A$2:$V$1000,8)</f>
        <v>1.2</v>
      </c>
      <c r="I7" s="155">
        <f>VLOOKUP(FORMULATION!$B8,'FEED LIST'!$A$2:$V$1000,9)</f>
        <v>0.21</v>
      </c>
      <c r="J7" s="155">
        <f>VLOOKUP(FORMULATION!$B8,'FEED LIST'!$A$2:$V$1000,10)</f>
        <v>0.59</v>
      </c>
      <c r="K7" s="149">
        <f>VLOOKUP(FORMULATION!$B8,'FEED LIST'!$A$2:$V$1000,11)</f>
        <v>7</v>
      </c>
      <c r="L7" s="149"/>
      <c r="M7" s="157">
        <f>VLOOKUP(FORMULATION!$B8,'FEED LIST'!$A$2:$V$1000,12)</f>
        <v>0.25</v>
      </c>
      <c r="N7" s="157">
        <f>VLOOKUP(FORMULATION!$B8,'FEED LIST'!$A$2:$V$1000,13)</f>
        <v>0.32</v>
      </c>
      <c r="O7" s="157">
        <f>VLOOKUP(FORMULATION!$B8,'FEED LIST'!$A$2:$V$1000,14)</f>
        <v>0</v>
      </c>
      <c r="P7" s="157">
        <f>VLOOKUP(FORMULATION!$B8,'FEED LIST'!$A$2:$V$1000,15)</f>
        <v>10</v>
      </c>
      <c r="Q7" s="158">
        <f>VLOOKUP(FORMULATION!$B8,'FEED LIST'!$A$2:$V$1000,16)</f>
        <v>150</v>
      </c>
      <c r="R7" s="159">
        <f>VLOOKUP(FORMULATION!$B8,'FEED LIST'!$A$2:$V$1000,17)</f>
        <v>44</v>
      </c>
      <c r="S7" s="157">
        <f>VLOOKUP(FORMULATION!$B8,'FEED LIST'!$A$2:$V$1000,18)</f>
        <v>0.25</v>
      </c>
      <c r="T7" s="159">
        <f>VLOOKUP(FORMULATION!$B8,'FEED LIST'!$A$2:$V$1000,19)</f>
        <v>61</v>
      </c>
      <c r="U7" s="160">
        <f>VLOOKUP(FORMULATION!$B8,'FEED LIST'!$A$2:$V$1000,20)</f>
        <v>68</v>
      </c>
      <c r="V7" s="160">
        <f>VLOOKUP(FORMULATION!$B8,'FEED LIST'!$A$2:$V$1000,21)</f>
        <v>2.5</v>
      </c>
      <c r="W7" s="160">
        <f>VLOOKUP(FORMULATION!$B8,'FEED LIST'!$A$2:$V$1000,22)</f>
        <v>0</v>
      </c>
      <c r="X7" s="152">
        <f>VLOOKUP(FORMULATION!$B8,'FEED LIST'!$A$2:$Y$1000,23)</f>
        <v>0</v>
      </c>
      <c r="Y7" s="152">
        <f>VLOOKUP(FORMULATION!$B8,'FEED LIST'!$A$2:$Y$1000,24)</f>
        <v>50</v>
      </c>
      <c r="Z7" s="153">
        <f>VLOOKUP(FORMULATION!$B8,'FEED LIST'!$A$2:$Y$1000,25)</f>
        <v>34</v>
      </c>
      <c r="AA7" s="34">
        <f>(FORMULATION!D8/FORMULATION!D$28*100)</f>
        <v>0</v>
      </c>
      <c r="AB7" s="25">
        <f t="shared" ref="AB7:AB26" si="1">IF(AB$1=1,(AA7/100)*D7,(AA7/D7)*100)</f>
        <v>0</v>
      </c>
      <c r="AC7" s="25" t="b">
        <f>ISERR(AB7)</f>
        <v>0</v>
      </c>
      <c r="AD7" s="225">
        <f>IF(AC7,0,AB7)</f>
        <v>0</v>
      </c>
      <c r="AE7" s="225">
        <f>(AD7/AD$28)*100</f>
        <v>0</v>
      </c>
    </row>
    <row r="8" spans="1:34" ht="15.75" x14ac:dyDescent="0.25">
      <c r="A8" s="110" t="str">
        <f>FORMULATION!C9</f>
        <v>CORN DENT N0 2</v>
      </c>
      <c r="B8" s="154">
        <f>FORMULATION!D9</f>
        <v>0</v>
      </c>
      <c r="C8" s="149">
        <f t="shared" si="0"/>
        <v>12</v>
      </c>
      <c r="D8" s="155">
        <f>VLOOKUP(FORMULATION!$B9,'FEED LIST'!$A$2:$V$1000,4)</f>
        <v>88</v>
      </c>
      <c r="E8" s="156">
        <f>VLOOKUP(FORMULATION!$B9,'FEED LIST'!$A$2:$V$1000,5)</f>
        <v>103</v>
      </c>
      <c r="F8" s="156">
        <f>VLOOKUP(FORMULATION!$B9,'FEED LIST'!$A$2:$V$1000,6)</f>
        <v>67</v>
      </c>
      <c r="G8" s="156">
        <f>VLOOKUP(FORMULATION!$B9,'FEED LIST'!$A$2:$V$1000,7)</f>
        <v>9.1999999999999993</v>
      </c>
      <c r="H8" s="155">
        <f>VLOOKUP(FORMULATION!$B9,'FEED LIST'!$A$2:$V$1000,8)</f>
        <v>0.4</v>
      </c>
      <c r="I8" s="155">
        <f>VLOOKUP(FORMULATION!$B9,'FEED LIST'!$A$2:$V$1000,9)</f>
        <v>0.02</v>
      </c>
      <c r="J8" s="155">
        <f>VLOOKUP(FORMULATION!$B9,'FEED LIST'!$A$2:$V$1000,10)</f>
        <v>0.28999999999999998</v>
      </c>
      <c r="K8" s="149">
        <f>VLOOKUP(FORMULATION!$B9,'FEED LIST'!$A$2:$V$1000,11)</f>
        <v>12</v>
      </c>
      <c r="L8" s="149"/>
      <c r="M8" s="157">
        <f>VLOOKUP(FORMULATION!$B9,'FEED LIST'!$A$2:$V$1000,12)</f>
        <v>0.13</v>
      </c>
      <c r="N8" s="157">
        <f>VLOOKUP(FORMULATION!$B9,'FEED LIST'!$A$2:$V$1000,13)</f>
        <v>0.14000000000000001</v>
      </c>
      <c r="O8" s="157">
        <f>VLOOKUP(FORMULATION!$B9,'FEED LIST'!$A$2:$V$1000,14)</f>
        <v>7.0000000000000007E-2</v>
      </c>
      <c r="P8" s="157">
        <f>VLOOKUP(FORMULATION!$B9,'FEED LIST'!$A$2:$V$1000,15)</f>
        <v>4</v>
      </c>
      <c r="Q8" s="158">
        <f>VLOOKUP(FORMULATION!$B9,'FEED LIST'!$A$2:$V$1000,16)</f>
        <v>26</v>
      </c>
      <c r="R8" s="159">
        <f>VLOOKUP(FORMULATION!$B9,'FEED LIST'!$A$2:$V$1000,17)</f>
        <v>6</v>
      </c>
      <c r="S8" s="157">
        <f>VLOOKUP(FORMULATION!$B9,'FEED LIST'!$A$2:$V$1000,18)</f>
        <v>0.15</v>
      </c>
      <c r="T8" s="159">
        <f>VLOOKUP(FORMULATION!$B9,'FEED LIST'!$A$2:$V$1000,19)</f>
        <v>16</v>
      </c>
      <c r="U8" s="160">
        <f>VLOOKUP(FORMULATION!$B9,'FEED LIST'!$A$2:$V$1000,20)</f>
        <v>94.24</v>
      </c>
      <c r="V8" s="160">
        <f>VLOOKUP(FORMULATION!$B9,'FEED LIST'!$A$2:$V$1000,21)</f>
        <v>4.2</v>
      </c>
      <c r="W8" s="160">
        <f>VLOOKUP(FORMULATION!$B9,'FEED LIST'!$A$2:$V$1000,22)</f>
        <v>2.2000000000000002</v>
      </c>
      <c r="X8" s="152">
        <f>VLOOKUP(FORMULATION!$B9,'FEED LIST'!$A$2:$Y$1000,23)</f>
        <v>3</v>
      </c>
      <c r="Y8" s="152">
        <f>VLOOKUP(FORMULATION!$B9,'FEED LIST'!$A$2:$Y$1000,24)</f>
        <v>9</v>
      </c>
      <c r="Z8" s="153">
        <f>VLOOKUP(FORMULATION!$B9,'FEED LIST'!$A$2:$Y$1000,25)</f>
        <v>34</v>
      </c>
      <c r="AA8" s="33">
        <f>(FORMULATION!D9/FORMULATION!D$28*100)</f>
        <v>0</v>
      </c>
      <c r="AB8" s="25">
        <f t="shared" si="1"/>
        <v>0</v>
      </c>
      <c r="AC8" s="25" t="b">
        <f t="shared" ref="AC8:AC26" si="2">ISERR(AB8)</f>
        <v>0</v>
      </c>
      <c r="AD8" s="9">
        <f t="shared" ref="AD8:AD26" si="3">IF(AC8,0,AB8)</f>
        <v>0</v>
      </c>
      <c r="AE8" s="9">
        <f t="shared" ref="AE8:AE26" si="4">(AD8/AD$28)*100</f>
        <v>0</v>
      </c>
    </row>
    <row r="9" spans="1:34" ht="15.75" x14ac:dyDescent="0.25">
      <c r="A9" s="110" t="str">
        <f>FORMULATION!C10</f>
        <v>WHEAT MIDDS</v>
      </c>
      <c r="B9" s="154">
        <f>FORMULATION!D10</f>
        <v>7.5</v>
      </c>
      <c r="C9" s="149">
        <f t="shared" si="0"/>
        <v>13</v>
      </c>
      <c r="D9" s="155">
        <f>VLOOKUP(FORMULATION!$B10,'FEED LIST'!$A$2:$V$1000,4)</f>
        <v>89</v>
      </c>
      <c r="E9" s="156">
        <f>VLOOKUP(FORMULATION!$B10,'FEED LIST'!$A$2:$V$1000,5)</f>
        <v>76.36</v>
      </c>
      <c r="F9" s="156">
        <f>VLOOKUP(FORMULATION!$B10,'FEED LIST'!$A$2:$V$1000,6)</f>
        <v>45.45</v>
      </c>
      <c r="G9" s="156">
        <f>VLOOKUP(FORMULATION!$B10,'FEED LIST'!$A$2:$V$1000,7)</f>
        <v>18.399999999999999</v>
      </c>
      <c r="H9" s="155">
        <f>VLOOKUP(FORMULATION!$B10,'FEED LIST'!$A$2:$V$1000,8)</f>
        <v>1.37</v>
      </c>
      <c r="I9" s="155">
        <f>VLOOKUP(FORMULATION!$B10,'FEED LIST'!$A$2:$V$1000,9)</f>
        <v>0.13</v>
      </c>
      <c r="J9" s="155">
        <f>VLOOKUP(FORMULATION!$B10,'FEED LIST'!$A$2:$V$1000,10)</f>
        <v>1.18</v>
      </c>
      <c r="K9" s="149">
        <f>VLOOKUP(FORMULATION!$B10,'FEED LIST'!$A$2:$V$1000,11)</f>
        <v>13</v>
      </c>
      <c r="L9" s="149"/>
      <c r="M9" s="157">
        <f>VLOOKUP(FORMULATION!$B10,'FEED LIST'!$A$2:$V$1000,12)</f>
        <v>0.46</v>
      </c>
      <c r="N9" s="157">
        <f>VLOOKUP(FORMULATION!$B10,'FEED LIST'!$A$2:$V$1000,13)</f>
        <v>0.24</v>
      </c>
      <c r="O9" s="157">
        <f>VLOOKUP(FORMULATION!$B10,'FEED LIST'!$A$2:$V$1000,14)</f>
        <v>0.1</v>
      </c>
      <c r="P9" s="157">
        <f>VLOOKUP(FORMULATION!$B10,'FEED LIST'!$A$2:$V$1000,15)</f>
        <v>11</v>
      </c>
      <c r="Q9" s="158">
        <f>VLOOKUP(FORMULATION!$B10,'FEED LIST'!$A$2:$V$1000,16)</f>
        <v>134</v>
      </c>
      <c r="R9" s="159">
        <f>VLOOKUP(FORMULATION!$B10,'FEED LIST'!$A$2:$V$1000,17)</f>
        <v>160</v>
      </c>
      <c r="S9" s="157">
        <f>VLOOKUP(FORMULATION!$B10,'FEED LIST'!$A$2:$V$1000,18)</f>
        <v>0.21</v>
      </c>
      <c r="T9" s="159">
        <f>VLOOKUP(FORMULATION!$B10,'FEED LIST'!$A$2:$V$1000,19)</f>
        <v>96</v>
      </c>
      <c r="U9" s="160">
        <f>VLOOKUP(FORMULATION!$B10,'FEED LIST'!$A$2:$V$1000,20)</f>
        <v>69</v>
      </c>
      <c r="V9" s="160">
        <f>VLOOKUP(FORMULATION!$B10,'FEED LIST'!$A$2:$V$1000,21)</f>
        <v>4.9000000000000004</v>
      </c>
      <c r="W9" s="160">
        <f>VLOOKUP(FORMULATION!$B10,'FEED LIST'!$A$2:$V$1000,22)</f>
        <v>8.1999999999999993</v>
      </c>
      <c r="X9" s="152">
        <f>VLOOKUP(FORMULATION!$B10,'FEED LIST'!$A$2:$Y$1000,23)</f>
        <v>12</v>
      </c>
      <c r="Y9" s="152">
        <f>VLOOKUP(FORMULATION!$B10,'FEED LIST'!$A$2:$Y$1000,24)</f>
        <v>36</v>
      </c>
      <c r="Z9" s="153">
        <f>VLOOKUP(FORMULATION!$B10,'FEED LIST'!$A$2:$Y$1000,25)</f>
        <v>2</v>
      </c>
      <c r="AA9" s="33">
        <f>(FORMULATION!D10/FORMULATION!D$28*100)</f>
        <v>37.443834248627056</v>
      </c>
      <c r="AB9" s="25">
        <f t="shared" si="1"/>
        <v>33.32501248127808</v>
      </c>
      <c r="AC9" s="25" t="b">
        <f t="shared" si="2"/>
        <v>0</v>
      </c>
      <c r="AD9" s="9">
        <f t="shared" si="3"/>
        <v>33.32501248127808</v>
      </c>
      <c r="AE9" s="9">
        <f t="shared" si="4"/>
        <v>37.708881783361761</v>
      </c>
    </row>
    <row r="10" spans="1:34" ht="15.75" x14ac:dyDescent="0.25">
      <c r="A10" s="110" t="str">
        <f>FORMULATION!C11</f>
        <v>CORN DIST GRAIN</v>
      </c>
      <c r="B10" s="154">
        <f>FORMULATION!D11</f>
        <v>0</v>
      </c>
      <c r="C10" s="149">
        <f t="shared" si="0"/>
        <v>12.6</v>
      </c>
      <c r="D10" s="155">
        <f>VLOOKUP(FORMULATION!$B11,'FEED LIST'!$A$2:$V$1000,4)</f>
        <v>91</v>
      </c>
      <c r="E10" s="156">
        <f>VLOOKUP(FORMULATION!$B11,'FEED LIST'!$A$2:$V$1000,5)</f>
        <v>99.09</v>
      </c>
      <c r="F10" s="156">
        <f>VLOOKUP(FORMULATION!$B11,'FEED LIST'!$A$2:$V$1000,6)</f>
        <v>68.180000000000007</v>
      </c>
      <c r="G10" s="156">
        <f>VLOOKUP(FORMULATION!$B11,'FEED LIST'!$A$2:$V$1000,7)</f>
        <v>29.7</v>
      </c>
      <c r="H10" s="155">
        <f>VLOOKUP(FORMULATION!$B11,'FEED LIST'!$A$2:$V$1000,8)</f>
        <v>0.71</v>
      </c>
      <c r="I10" s="155">
        <f>VLOOKUP(FORMULATION!$B11,'FEED LIST'!$A$2:$V$1000,9)</f>
        <v>0.15</v>
      </c>
      <c r="J10" s="155">
        <f>VLOOKUP(FORMULATION!$B11,'FEED LIST'!$A$2:$V$1000,10)</f>
        <v>0.71</v>
      </c>
      <c r="K10" s="149">
        <f>VLOOKUP(FORMULATION!$B11,'FEED LIST'!$A$2:$V$1000,11)</f>
        <v>12.6</v>
      </c>
      <c r="L10" s="149"/>
      <c r="M10" s="157">
        <f>VLOOKUP(FORMULATION!$B11,'FEED LIST'!$A$2:$V$1000,12)</f>
        <v>0.18</v>
      </c>
      <c r="N10" s="157">
        <f>VLOOKUP(FORMULATION!$B11,'FEED LIST'!$A$2:$V$1000,13)</f>
        <v>0.33</v>
      </c>
      <c r="O10" s="157">
        <f>VLOOKUP(FORMULATION!$B11,'FEED LIST'!$A$2:$V$1000,14)</f>
        <v>0.18</v>
      </c>
      <c r="P10" s="157">
        <f>VLOOKUP(FORMULATION!$B11,'FEED LIST'!$A$2:$V$1000,15)</f>
        <v>58</v>
      </c>
      <c r="Q10" s="158">
        <f>VLOOKUP(FORMULATION!$B11,'FEED LIST'!$A$2:$V$1000,16)</f>
        <v>259</v>
      </c>
      <c r="R10" s="159">
        <f>VLOOKUP(FORMULATION!$B11,'FEED LIST'!$A$2:$V$1000,17)</f>
        <v>25</v>
      </c>
      <c r="S10" s="157">
        <f>VLOOKUP(FORMULATION!$B11,'FEED LIST'!$A$2:$V$1000,18)</f>
        <v>0.42</v>
      </c>
      <c r="T10" s="159">
        <f>VLOOKUP(FORMULATION!$B11,'FEED LIST'!$A$2:$V$1000,19)</f>
        <v>35</v>
      </c>
      <c r="U10" s="160">
        <f>VLOOKUP(FORMULATION!$B11,'FEED LIST'!$A$2:$V$1000,20)</f>
        <v>88</v>
      </c>
      <c r="V10" s="160">
        <f>VLOOKUP(FORMULATION!$B11,'FEED LIST'!$A$2:$V$1000,21)</f>
        <v>10.3</v>
      </c>
      <c r="W10" s="160">
        <f>VLOOKUP(FORMULATION!$B11,'FEED LIST'!$A$2:$V$1000,22)</f>
        <v>9.9</v>
      </c>
      <c r="X10" s="152">
        <f>VLOOKUP(FORMULATION!$B11,'FEED LIST'!$A$2:$Y$1000,23)</f>
        <v>21</v>
      </c>
      <c r="Y10" s="152">
        <f>VLOOKUP(FORMULATION!$B11,'FEED LIST'!$A$2:$Y$1000,24)</f>
        <v>44</v>
      </c>
      <c r="Z10" s="153">
        <f>VLOOKUP(FORMULATION!$B11,'FEED LIST'!$A$2:$Y$1000,25)</f>
        <v>4</v>
      </c>
      <c r="AA10" s="33">
        <f>(FORMULATION!D11/FORMULATION!D$28*100)</f>
        <v>0</v>
      </c>
      <c r="AB10" s="25">
        <f t="shared" si="1"/>
        <v>0</v>
      </c>
      <c r="AC10" s="25" t="b">
        <f t="shared" si="2"/>
        <v>0</v>
      </c>
      <c r="AD10" s="9">
        <f t="shared" si="3"/>
        <v>0</v>
      </c>
      <c r="AE10" s="9">
        <f t="shared" si="4"/>
        <v>0</v>
      </c>
    </row>
    <row r="11" spans="1:34" ht="15.75" x14ac:dyDescent="0.25">
      <c r="A11" s="110" t="str">
        <f>FORMULATION!C12</f>
        <v>LIMESTONE 38%</v>
      </c>
      <c r="B11" s="154">
        <f>FORMULATION!D12</f>
        <v>0</v>
      </c>
      <c r="C11" s="149">
        <f t="shared" si="0"/>
        <v>1.85</v>
      </c>
      <c r="D11" s="155">
        <f>VLOOKUP(FORMULATION!$B12,'FEED LIST'!$A$2:$V$1000,4)</f>
        <v>99.6</v>
      </c>
      <c r="E11" s="156">
        <f>VLOOKUP(FORMULATION!$B12,'FEED LIST'!$A$2:$V$1000,5)</f>
        <v>0</v>
      </c>
      <c r="F11" s="156">
        <f>VLOOKUP(FORMULATION!$B12,'FEED LIST'!$A$2:$V$1000,6)</f>
        <v>0</v>
      </c>
      <c r="G11" s="156">
        <f>VLOOKUP(FORMULATION!$B12,'FEED LIST'!$A$2:$V$1000,7)</f>
        <v>0</v>
      </c>
      <c r="H11" s="155">
        <f>VLOOKUP(FORMULATION!$B12,'FEED LIST'!$A$2:$V$1000,8)</f>
        <v>0.09</v>
      </c>
      <c r="I11" s="155">
        <f>VLOOKUP(FORMULATION!$B12,'FEED LIST'!$A$2:$V$1000,9)</f>
        <v>39.4</v>
      </c>
      <c r="J11" s="155">
        <f>VLOOKUP(FORMULATION!$B12,'FEED LIST'!$A$2:$V$1000,10)</f>
        <v>0.09</v>
      </c>
      <c r="K11" s="149">
        <f>VLOOKUP(FORMULATION!$B12,'FEED LIST'!$A$2:$V$1000,11)</f>
        <v>1.85</v>
      </c>
      <c r="L11" s="149"/>
      <c r="M11" s="157">
        <f>VLOOKUP(FORMULATION!$B12,'FEED LIST'!$A$2:$V$1000,12)</f>
        <v>0.17</v>
      </c>
      <c r="N11" s="157">
        <f>VLOOKUP(FORMULATION!$B12,'FEED LIST'!$A$2:$V$1000,13)</f>
        <v>0.01</v>
      </c>
      <c r="O11" s="157">
        <f>VLOOKUP(FORMULATION!$B12,'FEED LIST'!$A$2:$V$1000,14)</f>
        <v>0</v>
      </c>
      <c r="P11" s="157">
        <f>VLOOKUP(FORMULATION!$B12,'FEED LIST'!$A$2:$V$1000,15)</f>
        <v>33</v>
      </c>
      <c r="Q11" s="158">
        <f>VLOOKUP(FORMULATION!$B12,'FEED LIST'!$A$2:$V$1000,16)</f>
        <v>542</v>
      </c>
      <c r="R11" s="159">
        <f>VLOOKUP(FORMULATION!$B12,'FEED LIST'!$A$2:$V$1000,17)</f>
        <v>281</v>
      </c>
      <c r="S11" s="157">
        <f>VLOOKUP(FORMULATION!$B12,'FEED LIST'!$A$2:$V$1000,18)</f>
        <v>0</v>
      </c>
      <c r="T11" s="159">
        <f>VLOOKUP(FORMULATION!$B12,'FEED LIST'!$A$2:$V$1000,19)</f>
        <v>39</v>
      </c>
      <c r="U11" s="160">
        <f>VLOOKUP(FORMULATION!$B12,'FEED LIST'!$A$2:$V$1000,20)</f>
        <v>0</v>
      </c>
      <c r="V11" s="160">
        <f>VLOOKUP(FORMULATION!$B12,'FEED LIST'!$A$2:$V$1000,21)</f>
        <v>0</v>
      </c>
      <c r="W11" s="160">
        <f>VLOOKUP(FORMULATION!$B12,'FEED LIST'!$A$2:$V$1000,22)</f>
        <v>0</v>
      </c>
      <c r="X11" s="152">
        <f>VLOOKUP(FORMULATION!$B12,'FEED LIST'!$A$2:$Y$1000,23)</f>
        <v>0</v>
      </c>
      <c r="Y11" s="152">
        <f>VLOOKUP(FORMULATION!$B12,'FEED LIST'!$A$2:$Y$1000,24)</f>
        <v>0</v>
      </c>
      <c r="Z11" s="153">
        <f>VLOOKUP(FORMULATION!$B12,'FEED LIST'!$A$2:$Y$1000,25)</f>
        <v>0</v>
      </c>
      <c r="AA11" s="33">
        <f>(FORMULATION!D12/FORMULATION!D$28*100)</f>
        <v>0</v>
      </c>
      <c r="AB11" s="25">
        <f t="shared" si="1"/>
        <v>0</v>
      </c>
      <c r="AC11" s="25" t="b">
        <f t="shared" si="2"/>
        <v>0</v>
      </c>
      <c r="AD11" s="9">
        <f t="shared" si="3"/>
        <v>0</v>
      </c>
      <c r="AE11" s="9">
        <f t="shared" si="4"/>
        <v>0</v>
      </c>
    </row>
    <row r="12" spans="1:34" ht="15.75" x14ac:dyDescent="0.25">
      <c r="A12" s="110" t="str">
        <f>FORMULATION!C13</f>
        <v>BERMUDA HAY GOOD</v>
      </c>
      <c r="B12" s="154">
        <f>FORMULATION!D13</f>
        <v>11.53</v>
      </c>
      <c r="C12" s="149">
        <f t="shared" si="0"/>
        <v>6</v>
      </c>
      <c r="D12" s="155">
        <f>VLOOKUP(FORMULATION!$B13,'FEED LIST'!$A$2:$V$1000,4)</f>
        <v>88</v>
      </c>
      <c r="E12" s="156">
        <f>VLOOKUP(FORMULATION!$B13,'FEED LIST'!$A$2:$V$1000,5)</f>
        <v>42.27</v>
      </c>
      <c r="F12" s="156">
        <f>VLOOKUP(FORMULATION!$B13,'FEED LIST'!$A$2:$V$1000,6)</f>
        <v>17.72</v>
      </c>
      <c r="G12" s="156">
        <f>VLOOKUP(FORMULATION!$B13,'FEED LIST'!$A$2:$V$1000,7)</f>
        <v>6</v>
      </c>
      <c r="H12" s="155">
        <f>VLOOKUP(FORMULATION!$B13,'FEED LIST'!$A$2:$V$1000,8)</f>
        <v>1.55</v>
      </c>
      <c r="I12" s="155">
        <f>VLOOKUP(FORMULATION!$B13,'FEED LIST'!$A$2:$V$1000,9)</f>
        <v>0.51</v>
      </c>
      <c r="J12" s="155">
        <f>VLOOKUP(FORMULATION!$B13,'FEED LIST'!$A$2:$V$1000,10)</f>
        <v>0.24</v>
      </c>
      <c r="K12" s="149">
        <f>VLOOKUP(FORMULATION!$B13,'FEED LIST'!$A$2:$V$1000,11)</f>
        <v>6</v>
      </c>
      <c r="L12" s="149"/>
      <c r="M12" s="157">
        <f>VLOOKUP(FORMULATION!$B13,'FEED LIST'!$A$2:$V$1000,12)</f>
        <v>0.22</v>
      </c>
      <c r="N12" s="157">
        <f>VLOOKUP(FORMULATION!$B13,'FEED LIST'!$A$2:$V$1000,13)</f>
        <v>0.21</v>
      </c>
      <c r="O12" s="157">
        <f>VLOOKUP(FORMULATION!$B13,'FEED LIST'!$A$2:$V$1000,14)</f>
        <v>0.12</v>
      </c>
      <c r="P12" s="157">
        <f>VLOOKUP(FORMULATION!$B13,'FEED LIST'!$A$2:$V$1000,15)</f>
        <v>6</v>
      </c>
      <c r="Q12" s="158">
        <f>VLOOKUP(FORMULATION!$B13,'FEED LIST'!$A$2:$V$1000,16)</f>
        <v>125</v>
      </c>
      <c r="R12" s="159">
        <f>VLOOKUP(FORMULATION!$B13,'FEED LIST'!$A$2:$V$1000,17)</f>
        <v>145</v>
      </c>
      <c r="S12" s="157">
        <f>VLOOKUP(FORMULATION!$B13,'FEED LIST'!$A$2:$V$1000,18)</f>
        <v>0.05</v>
      </c>
      <c r="T12" s="159">
        <f>VLOOKUP(FORMULATION!$B13,'FEED LIST'!$A$2:$V$1000,19)</f>
        <v>17</v>
      </c>
      <c r="U12" s="160">
        <f>VLOOKUP(FORMULATION!$B13,'FEED LIST'!$A$2:$V$1000,20)</f>
        <v>49</v>
      </c>
      <c r="V12" s="160">
        <f>VLOOKUP(FORMULATION!$B13,'FEED LIST'!$A$2:$V$1000,21)</f>
        <v>3.8</v>
      </c>
      <c r="W12" s="160">
        <f>VLOOKUP(FORMULATION!$B13,'FEED LIST'!$A$2:$V$1000,22)</f>
        <v>28.4</v>
      </c>
      <c r="X12" s="152">
        <f>VLOOKUP(FORMULATION!$B13,'FEED LIST'!$A$2:$Y$1000,23)</f>
        <v>39</v>
      </c>
      <c r="Y12" s="152">
        <f>VLOOKUP(FORMULATION!$B13,'FEED LIST'!$A$2:$Y$1000,24)</f>
        <v>78</v>
      </c>
      <c r="Z12" s="153">
        <f>VLOOKUP(FORMULATION!$B13,'FEED LIST'!$A$2:$Y$1000,25)</f>
        <v>98</v>
      </c>
      <c r="AA12" s="33">
        <f>(FORMULATION!D13/FORMULATION!D$28*100)</f>
        <v>57.563654518222663</v>
      </c>
      <c r="AB12" s="25">
        <f t="shared" si="1"/>
        <v>50.656015976035945</v>
      </c>
      <c r="AC12" s="25" t="b">
        <f t="shared" si="2"/>
        <v>0</v>
      </c>
      <c r="AD12" s="9">
        <f t="shared" si="3"/>
        <v>50.656015976035945</v>
      </c>
      <c r="AE12" s="9">
        <f t="shared" si="4"/>
        <v>57.319760018981547</v>
      </c>
    </row>
    <row r="13" spans="1:34" ht="15.75" x14ac:dyDescent="0.25">
      <c r="A13" s="110">
        <f>FORMULATION!C14</f>
        <v>0</v>
      </c>
      <c r="B13" s="154">
        <f>FORMULATION!D14</f>
        <v>0</v>
      </c>
      <c r="C13" s="149">
        <f t="shared" si="0"/>
        <v>0</v>
      </c>
      <c r="D13" s="155">
        <f>VLOOKUP(FORMULATION!$B14,'FEED LIST'!$A$2:$V$1000,4)</f>
        <v>0</v>
      </c>
      <c r="E13" s="156">
        <f>VLOOKUP(FORMULATION!$B14,'FEED LIST'!$A$2:$V$1000,5)</f>
        <v>0</v>
      </c>
      <c r="F13" s="156">
        <f>VLOOKUP(FORMULATION!$B14,'FEED LIST'!$A$2:$V$1000,6)</f>
        <v>0</v>
      </c>
      <c r="G13" s="156">
        <f>VLOOKUP(FORMULATION!$B14,'FEED LIST'!$A$2:$V$1000,7)</f>
        <v>0</v>
      </c>
      <c r="H13" s="155">
        <f>VLOOKUP(FORMULATION!$B14,'FEED LIST'!$A$2:$V$1000,8)</f>
        <v>0</v>
      </c>
      <c r="I13" s="155">
        <f>VLOOKUP(FORMULATION!$B14,'FEED LIST'!$A$2:$V$1000,9)</f>
        <v>0</v>
      </c>
      <c r="J13" s="155">
        <f>VLOOKUP(FORMULATION!$B14,'FEED LIST'!$A$2:$V$1000,10)</f>
        <v>0</v>
      </c>
      <c r="K13" s="149">
        <f>VLOOKUP(FORMULATION!$B14,'FEED LIST'!$A$2:$V$1000,11)</f>
        <v>0</v>
      </c>
      <c r="L13" s="149"/>
      <c r="M13" s="157">
        <f>VLOOKUP(FORMULATION!$B14,'FEED LIST'!$A$2:$V$1000,12)</f>
        <v>0</v>
      </c>
      <c r="N13" s="157">
        <f>VLOOKUP(FORMULATION!$B14,'FEED LIST'!$A$2:$V$1000,13)</f>
        <v>0</v>
      </c>
      <c r="O13" s="157">
        <f>VLOOKUP(FORMULATION!$B14,'FEED LIST'!$A$2:$V$1000,14)</f>
        <v>0</v>
      </c>
      <c r="P13" s="157">
        <f>VLOOKUP(FORMULATION!$B14,'FEED LIST'!$A$2:$V$1000,15)</f>
        <v>0</v>
      </c>
      <c r="Q13" s="158">
        <f>VLOOKUP(FORMULATION!$B14,'FEED LIST'!$A$2:$V$1000,16)</f>
        <v>0</v>
      </c>
      <c r="R13" s="159">
        <f>VLOOKUP(FORMULATION!$B14,'FEED LIST'!$A$2:$V$1000,17)</f>
        <v>0</v>
      </c>
      <c r="S13" s="157">
        <f>VLOOKUP(FORMULATION!$B14,'FEED LIST'!$A$2:$V$1000,18)</f>
        <v>0</v>
      </c>
      <c r="T13" s="159">
        <f>VLOOKUP(FORMULATION!$B14,'FEED LIST'!$A$2:$V$1000,19)</f>
        <v>0</v>
      </c>
      <c r="U13" s="160">
        <f>VLOOKUP(FORMULATION!$B14,'FEED LIST'!$A$2:$V$1000,20)</f>
        <v>0</v>
      </c>
      <c r="V13" s="160">
        <f>VLOOKUP(FORMULATION!$B14,'FEED LIST'!$A$2:$V$1000,21)</f>
        <v>0</v>
      </c>
      <c r="W13" s="160">
        <f>VLOOKUP(FORMULATION!$B14,'FEED LIST'!$A$2:$V$1000,22)</f>
        <v>0</v>
      </c>
      <c r="X13" s="152">
        <f>VLOOKUP(FORMULATION!$B14,'FEED LIST'!$A$2:$Y$1000,23)</f>
        <v>0</v>
      </c>
      <c r="Y13" s="152">
        <f>VLOOKUP(FORMULATION!$B14,'FEED LIST'!$A$2:$Y$1000,24)</f>
        <v>0</v>
      </c>
      <c r="Z13" s="153">
        <f>VLOOKUP(FORMULATION!$B14,'FEED LIST'!$A$2:$Y$1000,25)</f>
        <v>0</v>
      </c>
      <c r="AA13" s="33">
        <f>(FORMULATION!D14/FORMULATION!D$28*100)</f>
        <v>0</v>
      </c>
      <c r="AB13" s="25">
        <f t="shared" si="1"/>
        <v>0</v>
      </c>
      <c r="AC13" s="25" t="b">
        <f t="shared" si="2"/>
        <v>0</v>
      </c>
      <c r="AD13" s="9">
        <f t="shared" si="3"/>
        <v>0</v>
      </c>
      <c r="AE13" s="9">
        <f t="shared" si="4"/>
        <v>0</v>
      </c>
    </row>
    <row r="14" spans="1:34" ht="15.75" x14ac:dyDescent="0.25">
      <c r="A14" s="110" t="str">
        <f>FORMULATION!C15</f>
        <v>ALFALFA HAY EXC</v>
      </c>
      <c r="B14" s="154">
        <f>FORMULATION!D15</f>
        <v>1</v>
      </c>
      <c r="C14" s="149">
        <f t="shared" si="0"/>
        <v>13</v>
      </c>
      <c r="D14" s="155">
        <f>VLOOKUP(FORMULATION!$B15,'FEED LIST'!$A$2:$V$1000,4)</f>
        <v>88</v>
      </c>
      <c r="E14" s="156">
        <f>VLOOKUP(FORMULATION!$B15,'FEED LIST'!$A$2:$V$1000,5)</f>
        <v>66.010000000000005</v>
      </c>
      <c r="F14" s="156">
        <f>VLOOKUP(FORMULATION!$B15,'FEED LIST'!$A$2:$V$1000,6)</f>
        <v>37.72</v>
      </c>
      <c r="G14" s="156">
        <f>VLOOKUP(FORMULATION!$B15,'FEED LIST'!$A$2:$V$1000,7)</f>
        <v>20</v>
      </c>
      <c r="H14" s="155">
        <f>VLOOKUP(FORMULATION!$B15,'FEED LIST'!$A$2:$V$1000,8)</f>
        <v>2.71</v>
      </c>
      <c r="I14" s="155">
        <f>VLOOKUP(FORMULATION!$B15,'FEED LIST'!$A$2:$V$1000,9)</f>
        <v>1.56</v>
      </c>
      <c r="J14" s="155">
        <f>VLOOKUP(FORMULATION!$B15,'FEED LIST'!$A$2:$V$1000,10)</f>
        <v>0.3</v>
      </c>
      <c r="K14" s="149">
        <f>VLOOKUP(FORMULATION!$B15,'FEED LIST'!$A$2:$V$1000,11)</f>
        <v>13</v>
      </c>
      <c r="L14" s="149"/>
      <c r="M14" s="157">
        <f>VLOOKUP(FORMULATION!$B15,'FEED LIST'!$A$2:$V$1000,12)</f>
        <v>0.35</v>
      </c>
      <c r="N14" s="157">
        <f>VLOOKUP(FORMULATION!$B15,'FEED LIST'!$A$2:$V$1000,13)</f>
        <v>0.41</v>
      </c>
      <c r="O14" s="157">
        <f>VLOOKUP(FORMULATION!$B15,'FEED LIST'!$A$2:$V$1000,14)</f>
        <v>0.17</v>
      </c>
      <c r="P14" s="157">
        <f>VLOOKUP(FORMULATION!$B15,'FEED LIST'!$A$2:$V$1000,15)</f>
        <v>9</v>
      </c>
      <c r="Q14" s="158">
        <f>VLOOKUP(FORMULATION!$B15,'FEED LIST'!$A$2:$V$1000,16)</f>
        <v>119</v>
      </c>
      <c r="R14" s="159">
        <f>VLOOKUP(FORMULATION!$B15,'FEED LIST'!$A$2:$V$1000,17)</f>
        <v>41</v>
      </c>
      <c r="S14" s="157">
        <f>VLOOKUP(FORMULATION!$B15,'FEED LIST'!$A$2:$V$1000,18)</f>
        <v>0.28000000000000003</v>
      </c>
      <c r="T14" s="159">
        <f>VLOOKUP(FORMULATION!$B15,'FEED LIST'!$A$2:$V$1000,19)</f>
        <v>24</v>
      </c>
      <c r="U14" s="160">
        <f>VLOOKUP(FORMULATION!$B15,'FEED LIST'!$A$2:$V$1000,20)</f>
        <v>63</v>
      </c>
      <c r="V14" s="160">
        <f>VLOOKUP(FORMULATION!$B15,'FEED LIST'!$A$2:$V$1000,21)</f>
        <v>3</v>
      </c>
      <c r="W14" s="160">
        <f>VLOOKUP(FORMULATION!$B15,'FEED LIST'!$A$2:$V$1000,22)</f>
        <v>23</v>
      </c>
      <c r="X14" s="152">
        <f>VLOOKUP(FORMULATION!$B15,'FEED LIST'!$A$2:$Y$1000,23)</f>
        <v>34</v>
      </c>
      <c r="Y14" s="152">
        <f>VLOOKUP(FORMULATION!$B15,'FEED LIST'!$A$2:$Y$1000,24)</f>
        <v>45</v>
      </c>
      <c r="Z14" s="153">
        <f>VLOOKUP(FORMULATION!$B15,'FEED LIST'!$A$2:$Y$1000,25)</f>
        <v>92</v>
      </c>
      <c r="AA14" s="33">
        <f>(FORMULATION!D15/FORMULATION!D$28*100)</f>
        <v>4.9925112331502746</v>
      </c>
      <c r="AB14" s="25">
        <f t="shared" si="1"/>
        <v>4.3934098851722414</v>
      </c>
      <c r="AC14" s="25" t="b">
        <f t="shared" si="2"/>
        <v>0</v>
      </c>
      <c r="AD14" s="9">
        <f t="shared" si="3"/>
        <v>4.3934098851722414</v>
      </c>
      <c r="AE14" s="9">
        <f t="shared" si="4"/>
        <v>4.9713581976566816</v>
      </c>
    </row>
    <row r="15" spans="1:34" ht="15.75" x14ac:dyDescent="0.25">
      <c r="A15" s="110" t="str">
        <f>FORMULATION!C16</f>
        <v>end</v>
      </c>
      <c r="B15" s="154">
        <f>FORMULATION!D16</f>
        <v>0</v>
      </c>
      <c r="C15" s="149">
        <f t="shared" si="0"/>
        <v>0</v>
      </c>
      <c r="D15" s="155">
        <f>VLOOKUP(FORMULATION!$B16,'FEED LIST'!$A$2:$V$1000,4)</f>
        <v>0</v>
      </c>
      <c r="E15" s="156">
        <f>VLOOKUP(FORMULATION!$B16,'FEED LIST'!$A$2:$V$1000,5)</f>
        <v>0</v>
      </c>
      <c r="F15" s="156">
        <f>VLOOKUP(FORMULATION!$B16,'FEED LIST'!$A$2:$V$1000,6)</f>
        <v>0</v>
      </c>
      <c r="G15" s="156">
        <f>VLOOKUP(FORMULATION!$B16,'FEED LIST'!$A$2:$V$1000,7)</f>
        <v>0</v>
      </c>
      <c r="H15" s="155">
        <f>VLOOKUP(FORMULATION!$B16,'FEED LIST'!$A$2:$V$1000,8)</f>
        <v>0</v>
      </c>
      <c r="I15" s="155">
        <f>VLOOKUP(FORMULATION!$B16,'FEED LIST'!$A$2:$V$1000,9)</f>
        <v>0</v>
      </c>
      <c r="J15" s="155">
        <f>VLOOKUP(FORMULATION!$B16,'FEED LIST'!$A$2:$V$1000,10)</f>
        <v>0</v>
      </c>
      <c r="K15" s="149">
        <f>VLOOKUP(FORMULATION!$B16,'FEED LIST'!$A$2:$V$1000,11)</f>
        <v>0</v>
      </c>
      <c r="L15" s="149"/>
      <c r="M15" s="157">
        <f>VLOOKUP(FORMULATION!$B16,'FEED LIST'!$A$2:$V$1000,12)</f>
        <v>0</v>
      </c>
      <c r="N15" s="157">
        <f>VLOOKUP(FORMULATION!$B16,'FEED LIST'!$A$2:$V$1000,13)</f>
        <v>0</v>
      </c>
      <c r="O15" s="157">
        <f>VLOOKUP(FORMULATION!$B16,'FEED LIST'!$A$2:$V$1000,14)</f>
        <v>0</v>
      </c>
      <c r="P15" s="157">
        <f>VLOOKUP(FORMULATION!$B16,'FEED LIST'!$A$2:$V$1000,15)</f>
        <v>0</v>
      </c>
      <c r="Q15" s="158">
        <f>VLOOKUP(FORMULATION!$B16,'FEED LIST'!$A$2:$V$1000,16)</f>
        <v>0</v>
      </c>
      <c r="R15" s="159">
        <f>VLOOKUP(FORMULATION!$B16,'FEED LIST'!$A$2:$V$1000,17)</f>
        <v>0</v>
      </c>
      <c r="S15" s="157">
        <f>VLOOKUP(FORMULATION!$B16,'FEED LIST'!$A$2:$V$1000,18)</f>
        <v>0</v>
      </c>
      <c r="T15" s="159">
        <f>VLOOKUP(FORMULATION!$B16,'FEED LIST'!$A$2:$V$1000,19)</f>
        <v>0</v>
      </c>
      <c r="U15" s="160">
        <f>VLOOKUP(FORMULATION!$B16,'FEED LIST'!$A$2:$V$1000,20)</f>
        <v>0</v>
      </c>
      <c r="V15" s="160">
        <f>VLOOKUP(FORMULATION!$B16,'FEED LIST'!$A$2:$V$1000,21)</f>
        <v>0</v>
      </c>
      <c r="W15" s="160">
        <f>VLOOKUP(FORMULATION!$B16,'FEED LIST'!$A$2:$V$1000,22)</f>
        <v>0</v>
      </c>
      <c r="X15" s="152">
        <f>VLOOKUP(FORMULATION!$B16,'FEED LIST'!$A$2:$Y$1000,23)</f>
        <v>0</v>
      </c>
      <c r="Y15" s="152">
        <f>VLOOKUP(FORMULATION!$B16,'FEED LIST'!$A$2:$Y$1000,24)</f>
        <v>0</v>
      </c>
      <c r="Z15" s="153">
        <f>VLOOKUP(FORMULATION!$B16,'FEED LIST'!$A$2:$Y$1000,25)</f>
        <v>0</v>
      </c>
      <c r="AA15" s="33">
        <f>(FORMULATION!D16/FORMULATION!D$28*100)</f>
        <v>0</v>
      </c>
      <c r="AB15" s="25">
        <f t="shared" si="1"/>
        <v>0</v>
      </c>
      <c r="AC15" s="25" t="b">
        <f t="shared" si="2"/>
        <v>0</v>
      </c>
      <c r="AD15" s="9">
        <f t="shared" si="3"/>
        <v>0</v>
      </c>
      <c r="AE15" s="9">
        <f t="shared" si="4"/>
        <v>0</v>
      </c>
    </row>
    <row r="16" spans="1:34" ht="15.75" x14ac:dyDescent="0.25">
      <c r="A16" s="110">
        <f>FORMULATION!C17</f>
        <v>0</v>
      </c>
      <c r="B16" s="154">
        <f>FORMULATION!D17</f>
        <v>0</v>
      </c>
      <c r="C16" s="149">
        <f t="shared" si="0"/>
        <v>0</v>
      </c>
      <c r="D16" s="155">
        <f>VLOOKUP(FORMULATION!$B17,'FEED LIST'!$A$2:$V$1000,4)</f>
        <v>0</v>
      </c>
      <c r="E16" s="156">
        <f>VLOOKUP(FORMULATION!$B17,'FEED LIST'!$A$2:$V$1000,5)</f>
        <v>0</v>
      </c>
      <c r="F16" s="156">
        <f>VLOOKUP(FORMULATION!$B17,'FEED LIST'!$A$2:$V$1000,6)</f>
        <v>0</v>
      </c>
      <c r="G16" s="156">
        <f>VLOOKUP(FORMULATION!$B17,'FEED LIST'!$A$2:$V$1000,7)</f>
        <v>0</v>
      </c>
      <c r="H16" s="155">
        <f>VLOOKUP(FORMULATION!$B17,'FEED LIST'!$A$2:$V$1000,8)</f>
        <v>0</v>
      </c>
      <c r="I16" s="155">
        <f>VLOOKUP(FORMULATION!$B17,'FEED LIST'!$A$2:$V$1000,9)</f>
        <v>0</v>
      </c>
      <c r="J16" s="155">
        <f>VLOOKUP(FORMULATION!$B17,'FEED LIST'!$A$2:$V$1000,10)</f>
        <v>0</v>
      </c>
      <c r="K16" s="149">
        <f>VLOOKUP(FORMULATION!$B17,'FEED LIST'!$A$2:$V$1000,11)</f>
        <v>0</v>
      </c>
      <c r="L16" s="149"/>
      <c r="M16" s="157">
        <f>VLOOKUP(FORMULATION!$B17,'FEED LIST'!$A$2:$V$1000,12)</f>
        <v>0</v>
      </c>
      <c r="N16" s="157">
        <f>VLOOKUP(FORMULATION!$B17,'FEED LIST'!$A$2:$V$1000,13)</f>
        <v>0</v>
      </c>
      <c r="O16" s="157">
        <f>VLOOKUP(FORMULATION!$B17,'FEED LIST'!$A$2:$V$1000,14)</f>
        <v>0</v>
      </c>
      <c r="P16" s="157">
        <f>VLOOKUP(FORMULATION!$B17,'FEED LIST'!$A$2:$V$1000,15)</f>
        <v>0</v>
      </c>
      <c r="Q16" s="158">
        <f>VLOOKUP(FORMULATION!$B17,'FEED LIST'!$A$2:$V$1000,16)</f>
        <v>0</v>
      </c>
      <c r="R16" s="159">
        <f>VLOOKUP(FORMULATION!$B17,'FEED LIST'!$A$2:$V$1000,17)</f>
        <v>0</v>
      </c>
      <c r="S16" s="157">
        <f>VLOOKUP(FORMULATION!$B17,'FEED LIST'!$A$2:$V$1000,18)</f>
        <v>0</v>
      </c>
      <c r="T16" s="159">
        <f>VLOOKUP(FORMULATION!$B17,'FEED LIST'!$A$2:$V$1000,19)</f>
        <v>0</v>
      </c>
      <c r="U16" s="160">
        <f>VLOOKUP(FORMULATION!$B17,'FEED LIST'!$A$2:$V$1000,20)</f>
        <v>0</v>
      </c>
      <c r="V16" s="160">
        <f>VLOOKUP(FORMULATION!$B17,'FEED LIST'!$A$2:$V$1000,21)</f>
        <v>0</v>
      </c>
      <c r="W16" s="160">
        <f>VLOOKUP(FORMULATION!$B17,'FEED LIST'!$A$2:$V$1000,22)</f>
        <v>0</v>
      </c>
      <c r="X16" s="152">
        <f>VLOOKUP(FORMULATION!$B17,'FEED LIST'!$A$2:$Y$1000,23)</f>
        <v>0</v>
      </c>
      <c r="Y16" s="152">
        <f>VLOOKUP(FORMULATION!$B17,'FEED LIST'!$A$2:$Y$1000,24)</f>
        <v>0</v>
      </c>
      <c r="Z16" s="153">
        <f>VLOOKUP(FORMULATION!$B17,'FEED LIST'!$A$2:$Y$1000,25)</f>
        <v>0</v>
      </c>
      <c r="AA16" s="33">
        <f>(FORMULATION!D17/FORMULATION!D$28*100)</f>
        <v>0</v>
      </c>
      <c r="AB16" s="25">
        <f t="shared" si="1"/>
        <v>0</v>
      </c>
      <c r="AC16" s="25" t="b">
        <f t="shared" si="2"/>
        <v>0</v>
      </c>
      <c r="AD16" s="9">
        <f t="shared" si="3"/>
        <v>0</v>
      </c>
      <c r="AE16" s="9">
        <f t="shared" si="4"/>
        <v>0</v>
      </c>
    </row>
    <row r="17" spans="1:48" ht="15.75" x14ac:dyDescent="0.25">
      <c r="A17" s="110">
        <f>FORMULATION!C18</f>
        <v>0</v>
      </c>
      <c r="B17" s="154"/>
      <c r="C17" s="149">
        <f t="shared" si="0"/>
        <v>0</v>
      </c>
      <c r="D17" s="155">
        <f>VLOOKUP(FORMULATION!$B18,'FEED LIST'!$A$2:$V$1000,4)</f>
        <v>0</v>
      </c>
      <c r="E17" s="156">
        <f>VLOOKUP(FORMULATION!$B18,'FEED LIST'!$A$2:$V$1000,5)</f>
        <v>0</v>
      </c>
      <c r="F17" s="156">
        <f>VLOOKUP(FORMULATION!$B18,'FEED LIST'!$A$2:$V$1000,6)</f>
        <v>0</v>
      </c>
      <c r="G17" s="156">
        <f>VLOOKUP(FORMULATION!$B18,'FEED LIST'!$A$2:$V$1000,7)</f>
        <v>0</v>
      </c>
      <c r="H17" s="155">
        <f>VLOOKUP(FORMULATION!$B18,'FEED LIST'!$A$2:$V$1000,8)</f>
        <v>0</v>
      </c>
      <c r="I17" s="155">
        <f>VLOOKUP(FORMULATION!$B18,'FEED LIST'!$A$2:$V$1000,9)</f>
        <v>0</v>
      </c>
      <c r="J17" s="155">
        <f>VLOOKUP(FORMULATION!$B18,'FEED LIST'!$A$2:$V$1000,10)</f>
        <v>0</v>
      </c>
      <c r="K17" s="149">
        <f>VLOOKUP(FORMULATION!$B18,'FEED LIST'!$A$2:$V$1000,11)</f>
        <v>0</v>
      </c>
      <c r="L17" s="149"/>
      <c r="M17" s="157">
        <f>VLOOKUP(FORMULATION!$B18,'FEED LIST'!$A$2:$V$1000,12)</f>
        <v>0</v>
      </c>
      <c r="N17" s="157">
        <f>VLOOKUP(FORMULATION!$B18,'FEED LIST'!$A$2:$V$1000,13)</f>
        <v>0</v>
      </c>
      <c r="O17" s="157">
        <f>VLOOKUP(FORMULATION!$B18,'FEED LIST'!$A$2:$V$1000,14)</f>
        <v>0</v>
      </c>
      <c r="P17" s="157">
        <f>VLOOKUP(FORMULATION!$B18,'FEED LIST'!$A$2:$V$1000,15)</f>
        <v>0</v>
      </c>
      <c r="Q17" s="158">
        <f>VLOOKUP(FORMULATION!$B18,'FEED LIST'!$A$2:$V$1000,16)</f>
        <v>0</v>
      </c>
      <c r="R17" s="159">
        <f>VLOOKUP(FORMULATION!$B18,'FEED LIST'!$A$2:$V$1000,17)</f>
        <v>0</v>
      </c>
      <c r="S17" s="157">
        <f>VLOOKUP(FORMULATION!$B18,'FEED LIST'!$A$2:$V$1000,18)</f>
        <v>0</v>
      </c>
      <c r="T17" s="159">
        <f>VLOOKUP(FORMULATION!$B18,'FEED LIST'!$A$2:$V$1000,19)</f>
        <v>0</v>
      </c>
      <c r="U17" s="160">
        <f>VLOOKUP(FORMULATION!$B18,'FEED LIST'!$A$2:$V$1000,20)</f>
        <v>0</v>
      </c>
      <c r="V17" s="160">
        <f>VLOOKUP(FORMULATION!$B18,'FEED LIST'!$A$2:$V$1000,21)</f>
        <v>0</v>
      </c>
      <c r="W17" s="160">
        <f>VLOOKUP(FORMULATION!$B18,'FEED LIST'!$A$2:$V$1000,22)</f>
        <v>0</v>
      </c>
      <c r="X17" s="152">
        <f>VLOOKUP(FORMULATION!$B18,'FEED LIST'!$A$2:$Y$1000,23)</f>
        <v>0</v>
      </c>
      <c r="Y17" s="152">
        <f>VLOOKUP(FORMULATION!$B18,'FEED LIST'!$A$2:$Y$1000,24)</f>
        <v>0</v>
      </c>
      <c r="Z17" s="153">
        <f>VLOOKUP(FORMULATION!$B18,'FEED LIST'!$A$2:$Y$1000,25)</f>
        <v>0</v>
      </c>
      <c r="AA17" s="33">
        <f>(FORMULATION!D18/FORMULATION!D$28*100)</f>
        <v>0</v>
      </c>
      <c r="AB17" s="25">
        <f t="shared" si="1"/>
        <v>0</v>
      </c>
      <c r="AC17" s="25" t="b">
        <f t="shared" si="2"/>
        <v>0</v>
      </c>
      <c r="AD17" s="9">
        <f t="shared" si="3"/>
        <v>0</v>
      </c>
      <c r="AE17" s="9">
        <f t="shared" si="4"/>
        <v>0</v>
      </c>
    </row>
    <row r="18" spans="1:48" ht="15.75" x14ac:dyDescent="0.25">
      <c r="A18" s="110">
        <f>FORMULATION!C19</f>
        <v>0</v>
      </c>
      <c r="B18" s="154">
        <f>FORMULATION!D19</f>
        <v>0</v>
      </c>
      <c r="C18" s="149">
        <f t="shared" si="0"/>
        <v>0</v>
      </c>
      <c r="D18" s="155">
        <f>VLOOKUP(FORMULATION!$B19,'FEED LIST'!$A$2:$V$1000,4)</f>
        <v>0</v>
      </c>
      <c r="E18" s="156">
        <f>VLOOKUP(FORMULATION!$B19,'FEED LIST'!$A$2:$V$1000,5)</f>
        <v>0</v>
      </c>
      <c r="F18" s="156">
        <f>VLOOKUP(FORMULATION!$B19,'FEED LIST'!$A$2:$V$1000,6)</f>
        <v>0</v>
      </c>
      <c r="G18" s="156">
        <f>VLOOKUP(FORMULATION!$B19,'FEED LIST'!$A$2:$V$1000,7)</f>
        <v>0</v>
      </c>
      <c r="H18" s="155">
        <f>VLOOKUP(FORMULATION!$B19,'FEED LIST'!$A$2:$V$1000,8)</f>
        <v>0</v>
      </c>
      <c r="I18" s="155">
        <f>VLOOKUP(FORMULATION!$B19,'FEED LIST'!$A$2:$V$1000,9)</f>
        <v>0</v>
      </c>
      <c r="J18" s="155">
        <f>VLOOKUP(FORMULATION!$B19,'FEED LIST'!$A$2:$V$1000,10)</f>
        <v>0</v>
      </c>
      <c r="K18" s="149">
        <f>VLOOKUP(FORMULATION!$B19,'FEED LIST'!$A$2:$V$1000,11)</f>
        <v>0</v>
      </c>
      <c r="L18" s="149"/>
      <c r="M18" s="157">
        <f>VLOOKUP(FORMULATION!$B19,'FEED LIST'!$A$2:$V$1000,12)</f>
        <v>0</v>
      </c>
      <c r="N18" s="157">
        <f>VLOOKUP(FORMULATION!$B19,'FEED LIST'!$A$2:$V$1000,13)</f>
        <v>0</v>
      </c>
      <c r="O18" s="157">
        <f>VLOOKUP(FORMULATION!$B19,'FEED LIST'!$A$2:$V$1000,14)</f>
        <v>0</v>
      </c>
      <c r="P18" s="157">
        <f>VLOOKUP(FORMULATION!$B19,'FEED LIST'!$A$2:$V$1000,15)</f>
        <v>0</v>
      </c>
      <c r="Q18" s="158">
        <f>VLOOKUP(FORMULATION!$B19,'FEED LIST'!$A$2:$V$1000,16)</f>
        <v>0</v>
      </c>
      <c r="R18" s="159">
        <f>VLOOKUP(FORMULATION!$B19,'FEED LIST'!$A$2:$V$1000,17)</f>
        <v>0</v>
      </c>
      <c r="S18" s="157">
        <f>VLOOKUP(FORMULATION!$B19,'FEED LIST'!$A$2:$V$1000,18)</f>
        <v>0</v>
      </c>
      <c r="T18" s="159">
        <f>VLOOKUP(FORMULATION!$B19,'FEED LIST'!$A$2:$V$1000,19)</f>
        <v>0</v>
      </c>
      <c r="U18" s="160">
        <f>VLOOKUP(FORMULATION!$B19,'FEED LIST'!$A$2:$V$1000,20)</f>
        <v>0</v>
      </c>
      <c r="V18" s="160">
        <f>VLOOKUP(FORMULATION!$B19,'FEED LIST'!$A$2:$V$1000,21)</f>
        <v>0</v>
      </c>
      <c r="W18" s="160">
        <f>VLOOKUP(FORMULATION!$B19,'FEED LIST'!$A$2:$V$1000,22)</f>
        <v>0</v>
      </c>
      <c r="X18" s="152">
        <f>VLOOKUP(FORMULATION!$B19,'FEED LIST'!$A$2:$Y$1000,23)</f>
        <v>0</v>
      </c>
      <c r="Y18" s="152">
        <f>VLOOKUP(FORMULATION!$B19,'FEED LIST'!$A$2:$Y$1000,24)</f>
        <v>0</v>
      </c>
      <c r="Z18" s="153">
        <f>VLOOKUP(FORMULATION!$B19,'FEED LIST'!$A$2:$Y$1000,25)</f>
        <v>0</v>
      </c>
      <c r="AA18" s="33">
        <f>(FORMULATION!D19/FORMULATION!D$28*100)</f>
        <v>0</v>
      </c>
      <c r="AB18" s="25">
        <f t="shared" si="1"/>
        <v>0</v>
      </c>
      <c r="AC18" s="25" t="b">
        <f t="shared" si="2"/>
        <v>0</v>
      </c>
      <c r="AD18" s="9">
        <f t="shared" si="3"/>
        <v>0</v>
      </c>
      <c r="AE18" s="9">
        <f t="shared" si="4"/>
        <v>0</v>
      </c>
    </row>
    <row r="19" spans="1:48" ht="15.75" x14ac:dyDescent="0.25">
      <c r="A19" s="110">
        <f>FORMULATION!C20</f>
        <v>0</v>
      </c>
      <c r="B19" s="154">
        <f>FORMULATION!D20</f>
        <v>0</v>
      </c>
      <c r="C19" s="149">
        <f t="shared" si="0"/>
        <v>0</v>
      </c>
      <c r="D19" s="155">
        <f>VLOOKUP(FORMULATION!$B20,'FEED LIST'!$A$2:$V$1000,4)</f>
        <v>0</v>
      </c>
      <c r="E19" s="156">
        <f>VLOOKUP(FORMULATION!$B20,'FEED LIST'!$A$2:$V$1000,5)</f>
        <v>0</v>
      </c>
      <c r="F19" s="156">
        <f>VLOOKUP(FORMULATION!$B20,'FEED LIST'!$A$2:$V$1000,6)</f>
        <v>0</v>
      </c>
      <c r="G19" s="156">
        <f>VLOOKUP(FORMULATION!$B20,'FEED LIST'!$A$2:$V$1000,7)</f>
        <v>0</v>
      </c>
      <c r="H19" s="155">
        <f>VLOOKUP(FORMULATION!$B20,'FEED LIST'!$A$2:$V$1000,8)</f>
        <v>0</v>
      </c>
      <c r="I19" s="155">
        <f>VLOOKUP(FORMULATION!$B20,'FEED LIST'!$A$2:$V$1000,9)</f>
        <v>0</v>
      </c>
      <c r="J19" s="155">
        <f>VLOOKUP(FORMULATION!$B20,'FEED LIST'!$A$2:$V$1000,10)</f>
        <v>0</v>
      </c>
      <c r="K19" s="149">
        <f>VLOOKUP(FORMULATION!$B20,'FEED LIST'!$A$2:$V$1000,11)</f>
        <v>0</v>
      </c>
      <c r="L19" s="149"/>
      <c r="M19" s="157">
        <f>VLOOKUP(FORMULATION!$B20,'FEED LIST'!$A$2:$V$1000,12)</f>
        <v>0</v>
      </c>
      <c r="N19" s="157">
        <f>VLOOKUP(FORMULATION!$B20,'FEED LIST'!$A$2:$V$1000,13)</f>
        <v>0</v>
      </c>
      <c r="O19" s="157">
        <f>VLOOKUP(FORMULATION!$B20,'FEED LIST'!$A$2:$V$1000,14)</f>
        <v>0</v>
      </c>
      <c r="P19" s="157">
        <f>VLOOKUP(FORMULATION!$B20,'FEED LIST'!$A$2:$V$1000,15)</f>
        <v>0</v>
      </c>
      <c r="Q19" s="158">
        <f>VLOOKUP(FORMULATION!$B20,'FEED LIST'!$A$2:$V$1000,16)</f>
        <v>0</v>
      </c>
      <c r="R19" s="159">
        <f>VLOOKUP(FORMULATION!$B20,'FEED LIST'!$A$2:$V$1000,17)</f>
        <v>0</v>
      </c>
      <c r="S19" s="157">
        <f>VLOOKUP(FORMULATION!$B20,'FEED LIST'!$A$2:$V$1000,18)</f>
        <v>0</v>
      </c>
      <c r="T19" s="159">
        <f>VLOOKUP(FORMULATION!$B20,'FEED LIST'!$A$2:$V$1000,19)</f>
        <v>0</v>
      </c>
      <c r="U19" s="160">
        <f>VLOOKUP(FORMULATION!$B20,'FEED LIST'!$A$2:$V$1000,20)</f>
        <v>0</v>
      </c>
      <c r="V19" s="160">
        <f>VLOOKUP(FORMULATION!$B20,'FEED LIST'!$A$2:$V$1000,21)</f>
        <v>0</v>
      </c>
      <c r="W19" s="160">
        <f>VLOOKUP(FORMULATION!$B20,'FEED LIST'!$A$2:$V$1000,22)</f>
        <v>0</v>
      </c>
      <c r="X19" s="152">
        <f>VLOOKUP(FORMULATION!$B20,'FEED LIST'!$A$2:$Y$1000,23)</f>
        <v>0</v>
      </c>
      <c r="Y19" s="152">
        <f>VLOOKUP(FORMULATION!$B20,'FEED LIST'!$A$2:$Y$1000,24)</f>
        <v>0</v>
      </c>
      <c r="Z19" s="153">
        <f>VLOOKUP(FORMULATION!$B20,'FEED LIST'!$A$2:$Y$1000,25)</f>
        <v>0</v>
      </c>
      <c r="AA19" s="33">
        <f>(FORMULATION!D20/FORMULATION!D$28*100)</f>
        <v>0</v>
      </c>
      <c r="AB19" s="25">
        <f t="shared" si="1"/>
        <v>0</v>
      </c>
      <c r="AC19" s="25" t="b">
        <f t="shared" si="2"/>
        <v>0</v>
      </c>
      <c r="AD19" s="9">
        <f t="shared" si="3"/>
        <v>0</v>
      </c>
      <c r="AE19" s="9">
        <f t="shared" si="4"/>
        <v>0</v>
      </c>
    </row>
    <row r="20" spans="1:48" ht="15.75" x14ac:dyDescent="0.25">
      <c r="A20" s="110">
        <f>FORMULATION!C21</f>
        <v>0</v>
      </c>
      <c r="B20" s="154">
        <f>FORMULATION!D21</f>
        <v>0</v>
      </c>
      <c r="C20" s="149">
        <f t="shared" si="0"/>
        <v>0</v>
      </c>
      <c r="D20" s="155">
        <f>VLOOKUP(FORMULATION!$B21,'FEED LIST'!$A$2:$V$1000,4)</f>
        <v>0</v>
      </c>
      <c r="E20" s="156">
        <f>VLOOKUP(FORMULATION!$B21,'FEED LIST'!$A$2:$V$1000,5)</f>
        <v>0</v>
      </c>
      <c r="F20" s="156">
        <f>VLOOKUP(FORMULATION!$B21,'FEED LIST'!$A$2:$V$1000,6)</f>
        <v>0</v>
      </c>
      <c r="G20" s="156">
        <f>VLOOKUP(FORMULATION!$B21,'FEED LIST'!$A$2:$V$1000,7)</f>
        <v>0</v>
      </c>
      <c r="H20" s="155">
        <f>VLOOKUP(FORMULATION!$B21,'FEED LIST'!$A$2:$V$1000,8)</f>
        <v>0</v>
      </c>
      <c r="I20" s="155">
        <f>VLOOKUP(FORMULATION!$B21,'FEED LIST'!$A$2:$V$1000,9)</f>
        <v>0</v>
      </c>
      <c r="J20" s="155">
        <f>VLOOKUP(FORMULATION!$B21,'FEED LIST'!$A$2:$V$1000,10)</f>
        <v>0</v>
      </c>
      <c r="K20" s="149">
        <f>VLOOKUP(FORMULATION!$B21,'FEED LIST'!$A$2:$V$1000,11)</f>
        <v>0</v>
      </c>
      <c r="L20" s="149"/>
      <c r="M20" s="157">
        <f>VLOOKUP(FORMULATION!$B21,'FEED LIST'!$A$2:$V$1000,12)</f>
        <v>0</v>
      </c>
      <c r="N20" s="157">
        <f>VLOOKUP(FORMULATION!$B21,'FEED LIST'!$A$2:$V$1000,13)</f>
        <v>0</v>
      </c>
      <c r="O20" s="157">
        <f>VLOOKUP(FORMULATION!$B21,'FEED LIST'!$A$2:$V$1000,14)</f>
        <v>0</v>
      </c>
      <c r="P20" s="157">
        <f>VLOOKUP(FORMULATION!$B21,'FEED LIST'!$A$2:$V$1000,15)</f>
        <v>0</v>
      </c>
      <c r="Q20" s="158">
        <f>VLOOKUP(FORMULATION!$B21,'FEED LIST'!$A$2:$V$1000,16)</f>
        <v>0</v>
      </c>
      <c r="R20" s="159">
        <f>VLOOKUP(FORMULATION!$B21,'FEED LIST'!$A$2:$V$1000,17)</f>
        <v>0</v>
      </c>
      <c r="S20" s="157">
        <f>VLOOKUP(FORMULATION!$B21,'FEED LIST'!$A$2:$V$1000,18)</f>
        <v>0</v>
      </c>
      <c r="T20" s="159">
        <f>VLOOKUP(FORMULATION!$B21,'FEED LIST'!$A$2:$V$1000,19)</f>
        <v>0</v>
      </c>
      <c r="U20" s="160">
        <f>VLOOKUP(FORMULATION!$B21,'FEED LIST'!$A$2:$V$1000,20)</f>
        <v>0</v>
      </c>
      <c r="V20" s="160">
        <f>VLOOKUP(FORMULATION!$B21,'FEED LIST'!$A$2:$V$1000,21)</f>
        <v>0</v>
      </c>
      <c r="W20" s="160">
        <f>VLOOKUP(FORMULATION!$B21,'FEED LIST'!$A$2:$V$1000,22)</f>
        <v>0</v>
      </c>
      <c r="X20" s="152">
        <f>VLOOKUP(FORMULATION!$B21,'FEED LIST'!$A$2:$Y$1000,23)</f>
        <v>0</v>
      </c>
      <c r="Y20" s="152">
        <f>VLOOKUP(FORMULATION!$B21,'FEED LIST'!$A$2:$Y$1000,24)</f>
        <v>0</v>
      </c>
      <c r="Z20" s="153">
        <f>VLOOKUP(FORMULATION!$B21,'FEED LIST'!$A$2:$Y$1000,25)</f>
        <v>0</v>
      </c>
      <c r="AA20" s="33">
        <f>(FORMULATION!D21/FORMULATION!D$28*100)</f>
        <v>0</v>
      </c>
      <c r="AB20" s="25">
        <f t="shared" si="1"/>
        <v>0</v>
      </c>
      <c r="AC20" s="25" t="b">
        <f t="shared" si="2"/>
        <v>0</v>
      </c>
      <c r="AD20" s="9">
        <f t="shared" si="3"/>
        <v>0</v>
      </c>
      <c r="AE20" s="9">
        <f t="shared" si="4"/>
        <v>0</v>
      </c>
    </row>
    <row r="21" spans="1:48" ht="15.75" x14ac:dyDescent="0.25">
      <c r="A21" s="110">
        <f>FORMULATION!C22</f>
        <v>0</v>
      </c>
      <c r="B21" s="154">
        <f>FORMULATION!D22</f>
        <v>0</v>
      </c>
      <c r="C21" s="149">
        <f t="shared" si="0"/>
        <v>0</v>
      </c>
      <c r="D21" s="155">
        <f>VLOOKUP(FORMULATION!$B22,'FEED LIST'!$A$2:$V$1000,4)</f>
        <v>0</v>
      </c>
      <c r="E21" s="156">
        <f>VLOOKUP(FORMULATION!$B22,'FEED LIST'!$A$2:$V$1000,5)</f>
        <v>0</v>
      </c>
      <c r="F21" s="156">
        <f>VLOOKUP(FORMULATION!$B22,'FEED LIST'!$A$2:$V$1000,6)</f>
        <v>0</v>
      </c>
      <c r="G21" s="156">
        <f>VLOOKUP(FORMULATION!$B22,'FEED LIST'!$A$2:$V$1000,7)</f>
        <v>0</v>
      </c>
      <c r="H21" s="155">
        <f>VLOOKUP(FORMULATION!$B22,'FEED LIST'!$A$2:$V$1000,8)</f>
        <v>0</v>
      </c>
      <c r="I21" s="155">
        <f>VLOOKUP(FORMULATION!$B22,'FEED LIST'!$A$2:$V$1000,9)</f>
        <v>0</v>
      </c>
      <c r="J21" s="155">
        <f>VLOOKUP(FORMULATION!$B22,'FEED LIST'!$A$2:$V$1000,10)</f>
        <v>0</v>
      </c>
      <c r="K21" s="149">
        <f>VLOOKUP(FORMULATION!$B22,'FEED LIST'!$A$2:$V$1000,11)</f>
        <v>0</v>
      </c>
      <c r="L21" s="149"/>
      <c r="M21" s="157">
        <f>VLOOKUP(FORMULATION!$B22,'FEED LIST'!$A$2:$V$1000,12)</f>
        <v>0</v>
      </c>
      <c r="N21" s="157">
        <f>VLOOKUP(FORMULATION!$B22,'FEED LIST'!$A$2:$V$1000,13)</f>
        <v>0</v>
      </c>
      <c r="O21" s="157">
        <f>VLOOKUP(FORMULATION!$B22,'FEED LIST'!$A$2:$V$1000,14)</f>
        <v>0</v>
      </c>
      <c r="P21" s="157">
        <f>VLOOKUP(FORMULATION!$B22,'FEED LIST'!$A$2:$V$1000,15)</f>
        <v>0</v>
      </c>
      <c r="Q21" s="158">
        <f>VLOOKUP(FORMULATION!$B22,'FEED LIST'!$A$2:$V$1000,16)</f>
        <v>0</v>
      </c>
      <c r="R21" s="159">
        <f>VLOOKUP(FORMULATION!$B22,'FEED LIST'!$A$2:$V$1000,17)</f>
        <v>0</v>
      </c>
      <c r="S21" s="157">
        <f>VLOOKUP(FORMULATION!$B22,'FEED LIST'!$A$2:$V$1000,18)</f>
        <v>0</v>
      </c>
      <c r="T21" s="159">
        <f>VLOOKUP(FORMULATION!$B22,'FEED LIST'!$A$2:$V$1000,19)</f>
        <v>0</v>
      </c>
      <c r="U21" s="160">
        <f>VLOOKUP(FORMULATION!$B22,'FEED LIST'!$A$2:$V$1000,20)</f>
        <v>0</v>
      </c>
      <c r="V21" s="160">
        <f>VLOOKUP(FORMULATION!$B22,'FEED LIST'!$A$2:$V$1000,21)</f>
        <v>0</v>
      </c>
      <c r="W21" s="160">
        <f>VLOOKUP(FORMULATION!$B22,'FEED LIST'!$A$2:$V$1000,22)</f>
        <v>0</v>
      </c>
      <c r="X21" s="152">
        <f>VLOOKUP(FORMULATION!$B22,'FEED LIST'!$A$2:$Y$1000,23)</f>
        <v>0</v>
      </c>
      <c r="Y21" s="152">
        <f>VLOOKUP(FORMULATION!$B22,'FEED LIST'!$A$2:$Y$1000,24)</f>
        <v>0</v>
      </c>
      <c r="Z21" s="153">
        <f>VLOOKUP(FORMULATION!$B22,'FEED LIST'!$A$2:$Y$1000,25)</f>
        <v>0</v>
      </c>
      <c r="AA21" s="33">
        <f>(FORMULATION!D22/FORMULATION!D$28*100)</f>
        <v>0</v>
      </c>
      <c r="AB21" s="25">
        <f t="shared" si="1"/>
        <v>0</v>
      </c>
      <c r="AC21" s="25" t="b">
        <f t="shared" si="2"/>
        <v>0</v>
      </c>
      <c r="AD21" s="9">
        <f t="shared" si="3"/>
        <v>0</v>
      </c>
      <c r="AE21" s="9">
        <f t="shared" si="4"/>
        <v>0</v>
      </c>
    </row>
    <row r="22" spans="1:48" ht="15.75" x14ac:dyDescent="0.25">
      <c r="A22" s="110">
        <f>FORMULATION!C23</f>
        <v>0</v>
      </c>
      <c r="B22" s="154">
        <f>FORMULATION!D23</f>
        <v>0</v>
      </c>
      <c r="C22" s="149">
        <f t="shared" si="0"/>
        <v>0</v>
      </c>
      <c r="D22" s="155">
        <f>VLOOKUP(FORMULATION!$B23,'FEED LIST'!$A$2:$V$1000,4)</f>
        <v>0</v>
      </c>
      <c r="E22" s="156">
        <f>VLOOKUP(FORMULATION!$B23,'FEED LIST'!$A$2:$V$1000,5)</f>
        <v>0</v>
      </c>
      <c r="F22" s="156">
        <f>VLOOKUP(FORMULATION!$B23,'FEED LIST'!$A$2:$V$1000,6)</f>
        <v>0</v>
      </c>
      <c r="G22" s="156">
        <f>VLOOKUP(FORMULATION!$B23,'FEED LIST'!$A$2:$V$1000,7)</f>
        <v>0</v>
      </c>
      <c r="H22" s="155">
        <f>VLOOKUP(FORMULATION!$B23,'FEED LIST'!$A$2:$V$1000,8)</f>
        <v>0</v>
      </c>
      <c r="I22" s="155">
        <f>VLOOKUP(FORMULATION!$B23,'FEED LIST'!$A$2:$V$1000,9)</f>
        <v>0</v>
      </c>
      <c r="J22" s="155">
        <f>VLOOKUP(FORMULATION!$B23,'FEED LIST'!$A$2:$V$1000,10)</f>
        <v>0</v>
      </c>
      <c r="K22" s="149">
        <f>VLOOKUP(FORMULATION!$B23,'FEED LIST'!$A$2:$V$1000,11)</f>
        <v>0</v>
      </c>
      <c r="L22" s="149"/>
      <c r="M22" s="157">
        <f>VLOOKUP(FORMULATION!$B23,'FEED LIST'!$A$2:$V$1000,12)</f>
        <v>0</v>
      </c>
      <c r="N22" s="157">
        <f>VLOOKUP(FORMULATION!$B23,'FEED LIST'!$A$2:$V$1000,13)</f>
        <v>0</v>
      </c>
      <c r="O22" s="157">
        <f>VLOOKUP(FORMULATION!$B23,'FEED LIST'!$A$2:$V$1000,14)</f>
        <v>0</v>
      </c>
      <c r="P22" s="157">
        <f>VLOOKUP(FORMULATION!$B23,'FEED LIST'!$A$2:$V$1000,15)</f>
        <v>0</v>
      </c>
      <c r="Q22" s="158">
        <f>VLOOKUP(FORMULATION!$B23,'FEED LIST'!$A$2:$V$1000,16)</f>
        <v>0</v>
      </c>
      <c r="R22" s="159">
        <f>VLOOKUP(FORMULATION!$B23,'FEED LIST'!$A$2:$V$1000,17)</f>
        <v>0</v>
      </c>
      <c r="S22" s="157">
        <f>VLOOKUP(FORMULATION!$B23,'FEED LIST'!$A$2:$V$1000,18)</f>
        <v>0</v>
      </c>
      <c r="T22" s="159">
        <f>VLOOKUP(FORMULATION!$B23,'FEED LIST'!$A$2:$V$1000,19)</f>
        <v>0</v>
      </c>
      <c r="U22" s="160">
        <f>VLOOKUP(FORMULATION!$B23,'FEED LIST'!$A$2:$V$1000,20)</f>
        <v>0</v>
      </c>
      <c r="V22" s="160">
        <f>VLOOKUP(FORMULATION!$B23,'FEED LIST'!$A$2:$V$1000,21)</f>
        <v>0</v>
      </c>
      <c r="W22" s="160">
        <f>VLOOKUP(FORMULATION!$B23,'FEED LIST'!$A$2:$V$1000,22)</f>
        <v>0</v>
      </c>
      <c r="X22" s="152">
        <f>VLOOKUP(FORMULATION!$B23,'FEED LIST'!$A$2:$Y$1000,23)</f>
        <v>0</v>
      </c>
      <c r="Y22" s="152">
        <f>VLOOKUP(FORMULATION!$B23,'FEED LIST'!$A$2:$Y$1000,24)</f>
        <v>0</v>
      </c>
      <c r="Z22" s="153">
        <f>VLOOKUP(FORMULATION!$B23,'FEED LIST'!$A$2:$Y$1000,25)</f>
        <v>0</v>
      </c>
      <c r="AA22" s="33">
        <f>(FORMULATION!D23/FORMULATION!D$28*100)</f>
        <v>0</v>
      </c>
      <c r="AB22" s="25">
        <f t="shared" si="1"/>
        <v>0</v>
      </c>
      <c r="AC22" s="25" t="b">
        <f t="shared" si="2"/>
        <v>0</v>
      </c>
      <c r="AD22" s="9">
        <f t="shared" si="3"/>
        <v>0</v>
      </c>
      <c r="AE22" s="9">
        <f t="shared" si="4"/>
        <v>0</v>
      </c>
    </row>
    <row r="23" spans="1:48" ht="15.75" x14ac:dyDescent="0.25">
      <c r="A23" s="110">
        <f>FORMULATION!C24</f>
        <v>0</v>
      </c>
      <c r="B23" s="154">
        <f>FORMULATION!D24</f>
        <v>0</v>
      </c>
      <c r="C23" s="149">
        <f t="shared" si="0"/>
        <v>0</v>
      </c>
      <c r="D23" s="155">
        <f>VLOOKUP(FORMULATION!$B24,'FEED LIST'!$A$2:$V$1000,4)</f>
        <v>0</v>
      </c>
      <c r="E23" s="156">
        <f>VLOOKUP(FORMULATION!$B24,'FEED LIST'!$A$2:$V$1000,5)</f>
        <v>0</v>
      </c>
      <c r="F23" s="156">
        <f>VLOOKUP(FORMULATION!$B24,'FEED LIST'!$A$2:$V$1000,6)</f>
        <v>0</v>
      </c>
      <c r="G23" s="156">
        <f>VLOOKUP(FORMULATION!$B24,'FEED LIST'!$A$2:$V$1000,7)</f>
        <v>0</v>
      </c>
      <c r="H23" s="155">
        <f>VLOOKUP(FORMULATION!$B24,'FEED LIST'!$A$2:$V$1000,8)</f>
        <v>0</v>
      </c>
      <c r="I23" s="155">
        <f>VLOOKUP(FORMULATION!$B24,'FEED LIST'!$A$2:$V$1000,9)</f>
        <v>0</v>
      </c>
      <c r="J23" s="155">
        <f>VLOOKUP(FORMULATION!$B24,'FEED LIST'!$A$2:$V$1000,10)</f>
        <v>0</v>
      </c>
      <c r="K23" s="149">
        <f>VLOOKUP(FORMULATION!$B24,'FEED LIST'!$A$2:$V$1000,11)</f>
        <v>0</v>
      </c>
      <c r="L23" s="149"/>
      <c r="M23" s="157">
        <f>VLOOKUP(FORMULATION!$B24,'FEED LIST'!$A$2:$V$1000,12)</f>
        <v>0</v>
      </c>
      <c r="N23" s="157">
        <f>VLOOKUP(FORMULATION!$B24,'FEED LIST'!$A$2:$V$1000,13)</f>
        <v>0</v>
      </c>
      <c r="O23" s="157">
        <f>VLOOKUP(FORMULATION!$B24,'FEED LIST'!$A$2:$V$1000,14)</f>
        <v>0</v>
      </c>
      <c r="P23" s="157">
        <f>VLOOKUP(FORMULATION!$B24,'FEED LIST'!$A$2:$V$1000,15)</f>
        <v>0</v>
      </c>
      <c r="Q23" s="158">
        <f>VLOOKUP(FORMULATION!$B24,'FEED LIST'!$A$2:$V$1000,16)</f>
        <v>0</v>
      </c>
      <c r="R23" s="159">
        <f>VLOOKUP(FORMULATION!$B24,'FEED LIST'!$A$2:$V$1000,17)</f>
        <v>0</v>
      </c>
      <c r="S23" s="157">
        <f>VLOOKUP(FORMULATION!$B24,'FEED LIST'!$A$2:$V$1000,18)</f>
        <v>0</v>
      </c>
      <c r="T23" s="159">
        <f>VLOOKUP(FORMULATION!$B24,'FEED LIST'!$A$2:$V$1000,19)</f>
        <v>0</v>
      </c>
      <c r="U23" s="160">
        <f>VLOOKUP(FORMULATION!$B24,'FEED LIST'!$A$2:$V$1000,20)</f>
        <v>0</v>
      </c>
      <c r="V23" s="160">
        <f>VLOOKUP(FORMULATION!$B24,'FEED LIST'!$A$2:$V$1000,21)</f>
        <v>0</v>
      </c>
      <c r="W23" s="160">
        <f>VLOOKUP(FORMULATION!$B24,'FEED LIST'!$A$2:$V$1000,22)</f>
        <v>0</v>
      </c>
      <c r="X23" s="152">
        <f>VLOOKUP(FORMULATION!$B24,'FEED LIST'!$A$2:$Y$1000,23)</f>
        <v>0</v>
      </c>
      <c r="Y23" s="152">
        <f>VLOOKUP(FORMULATION!$B24,'FEED LIST'!$A$2:$Y$1000,24)</f>
        <v>0</v>
      </c>
      <c r="Z23" s="153">
        <f>VLOOKUP(FORMULATION!$B24,'FEED LIST'!$A$2:$Y$1000,25)</f>
        <v>0</v>
      </c>
      <c r="AA23" s="33">
        <f>(FORMULATION!D24/FORMULATION!D$28*100)</f>
        <v>0</v>
      </c>
      <c r="AB23" s="25">
        <f t="shared" si="1"/>
        <v>0</v>
      </c>
      <c r="AC23" s="25" t="b">
        <f t="shared" si="2"/>
        <v>0</v>
      </c>
      <c r="AD23" s="9">
        <f t="shared" si="3"/>
        <v>0</v>
      </c>
      <c r="AE23" s="9">
        <f t="shared" si="4"/>
        <v>0</v>
      </c>
    </row>
    <row r="24" spans="1:48" ht="15.75" x14ac:dyDescent="0.25">
      <c r="A24" s="110">
        <f>FORMULATION!C25</f>
        <v>0</v>
      </c>
      <c r="B24" s="154">
        <f>FORMULATION!D25</f>
        <v>0</v>
      </c>
      <c r="C24" s="149">
        <f t="shared" si="0"/>
        <v>0</v>
      </c>
      <c r="D24" s="155">
        <f>VLOOKUP(FORMULATION!$B25,'FEED LIST'!$A$2:$V$1000,4)</f>
        <v>0</v>
      </c>
      <c r="E24" s="156">
        <f>VLOOKUP(FORMULATION!$B25,'FEED LIST'!$A$2:$V$1000,5)</f>
        <v>0</v>
      </c>
      <c r="F24" s="156">
        <f>VLOOKUP(FORMULATION!$B25,'FEED LIST'!$A$2:$V$1000,6)</f>
        <v>0</v>
      </c>
      <c r="G24" s="156">
        <f>VLOOKUP(FORMULATION!$B25,'FEED LIST'!$A$2:$V$1000,7)</f>
        <v>0</v>
      </c>
      <c r="H24" s="155">
        <f>VLOOKUP(FORMULATION!$B25,'FEED LIST'!$A$2:$V$1000,8)</f>
        <v>0</v>
      </c>
      <c r="I24" s="155">
        <f>VLOOKUP(FORMULATION!$B25,'FEED LIST'!$A$2:$V$1000,9)</f>
        <v>0</v>
      </c>
      <c r="J24" s="155">
        <f>VLOOKUP(FORMULATION!$B25,'FEED LIST'!$A$2:$V$1000,10)</f>
        <v>0</v>
      </c>
      <c r="K24" s="149">
        <f>VLOOKUP(FORMULATION!$B25,'FEED LIST'!$A$2:$V$1000,11)</f>
        <v>0</v>
      </c>
      <c r="L24" s="149"/>
      <c r="M24" s="157">
        <f>VLOOKUP(FORMULATION!$B25,'FEED LIST'!$A$2:$V$1000,12)</f>
        <v>0</v>
      </c>
      <c r="N24" s="157">
        <f>VLOOKUP(FORMULATION!$B25,'FEED LIST'!$A$2:$V$1000,13)</f>
        <v>0</v>
      </c>
      <c r="O24" s="157">
        <f>VLOOKUP(FORMULATION!$B25,'FEED LIST'!$A$2:$V$1000,14)</f>
        <v>0</v>
      </c>
      <c r="P24" s="157">
        <f>VLOOKUP(FORMULATION!$B25,'FEED LIST'!$A$2:$V$1000,15)</f>
        <v>0</v>
      </c>
      <c r="Q24" s="158">
        <f>VLOOKUP(FORMULATION!$B25,'FEED LIST'!$A$2:$V$1000,16)</f>
        <v>0</v>
      </c>
      <c r="R24" s="159">
        <f>VLOOKUP(FORMULATION!$B25,'FEED LIST'!$A$2:$V$1000,17)</f>
        <v>0</v>
      </c>
      <c r="S24" s="157">
        <f>VLOOKUP(FORMULATION!$B25,'FEED LIST'!$A$2:$V$1000,18)</f>
        <v>0</v>
      </c>
      <c r="T24" s="159">
        <f>VLOOKUP(FORMULATION!$B25,'FEED LIST'!$A$2:$V$1000,19)</f>
        <v>0</v>
      </c>
      <c r="U24" s="160">
        <f>VLOOKUP(FORMULATION!$B25,'FEED LIST'!$A$2:$V$1000,20)</f>
        <v>0</v>
      </c>
      <c r="V24" s="160">
        <f>VLOOKUP(FORMULATION!$B25,'FEED LIST'!$A$2:$V$1000,21)</f>
        <v>0</v>
      </c>
      <c r="W24" s="160">
        <f>VLOOKUP(FORMULATION!$B25,'FEED LIST'!$A$2:$V$1000,22)</f>
        <v>0</v>
      </c>
      <c r="X24" s="152">
        <f>VLOOKUP(FORMULATION!$B25,'FEED LIST'!$A$2:$Y$1000,23)</f>
        <v>0</v>
      </c>
      <c r="Y24" s="152">
        <f>VLOOKUP(FORMULATION!$B25,'FEED LIST'!$A$2:$Y$1000,24)</f>
        <v>0</v>
      </c>
      <c r="Z24" s="153">
        <f>VLOOKUP(FORMULATION!$B25,'FEED LIST'!$A$2:$Y$1000,25)</f>
        <v>0</v>
      </c>
      <c r="AA24" s="33">
        <f>(FORMULATION!D25/FORMULATION!D$28*100)</f>
        <v>0</v>
      </c>
      <c r="AB24" s="25">
        <f t="shared" si="1"/>
        <v>0</v>
      </c>
      <c r="AC24" s="25" t="b">
        <f t="shared" si="2"/>
        <v>0</v>
      </c>
      <c r="AD24" s="9">
        <f t="shared" si="3"/>
        <v>0</v>
      </c>
      <c r="AE24" s="9">
        <f t="shared" si="4"/>
        <v>0</v>
      </c>
    </row>
    <row r="25" spans="1:48" ht="15.75" x14ac:dyDescent="0.25">
      <c r="A25" s="110">
        <f>FORMULATION!C26</f>
        <v>0</v>
      </c>
      <c r="B25" s="154">
        <f>FORMULATION!D26</f>
        <v>0</v>
      </c>
      <c r="C25" s="149">
        <f t="shared" si="0"/>
        <v>0</v>
      </c>
      <c r="D25" s="155">
        <f>VLOOKUP(FORMULATION!$B26,'FEED LIST'!$A$2:$V$1000,4)</f>
        <v>0</v>
      </c>
      <c r="E25" s="156">
        <f>VLOOKUP(FORMULATION!$B26,'FEED LIST'!$A$2:$V$1000,5)</f>
        <v>0</v>
      </c>
      <c r="F25" s="156">
        <f>VLOOKUP(FORMULATION!$B26,'FEED LIST'!$A$2:$V$1000,6)</f>
        <v>0</v>
      </c>
      <c r="G25" s="156">
        <f>VLOOKUP(FORMULATION!$B26,'FEED LIST'!$A$2:$V$1000,7)</f>
        <v>0</v>
      </c>
      <c r="H25" s="155">
        <f>VLOOKUP(FORMULATION!$B26,'FEED LIST'!$A$2:$V$1000,8)</f>
        <v>0</v>
      </c>
      <c r="I25" s="155">
        <f>VLOOKUP(FORMULATION!$B26,'FEED LIST'!$A$2:$V$1000,9)</f>
        <v>0</v>
      </c>
      <c r="J25" s="155">
        <f>VLOOKUP(FORMULATION!$B26,'FEED LIST'!$A$2:$V$1000,10)</f>
        <v>0</v>
      </c>
      <c r="K25" s="149">
        <f>VLOOKUP(FORMULATION!$B26,'FEED LIST'!$A$2:$V$1000,11)</f>
        <v>0</v>
      </c>
      <c r="L25" s="149"/>
      <c r="M25" s="157">
        <f>VLOOKUP(FORMULATION!$B26,'FEED LIST'!$A$2:$V$1000,12)</f>
        <v>0</v>
      </c>
      <c r="N25" s="157">
        <f>VLOOKUP(FORMULATION!$B26,'FEED LIST'!$A$2:$V$1000,13)</f>
        <v>0</v>
      </c>
      <c r="O25" s="157">
        <f>VLOOKUP(FORMULATION!$B26,'FEED LIST'!$A$2:$V$1000,14)</f>
        <v>0</v>
      </c>
      <c r="P25" s="157">
        <f>VLOOKUP(FORMULATION!$B26,'FEED LIST'!$A$2:$V$1000,15)</f>
        <v>0</v>
      </c>
      <c r="Q25" s="158">
        <f>VLOOKUP(FORMULATION!$B26,'FEED LIST'!$A$2:$V$1000,16)</f>
        <v>0</v>
      </c>
      <c r="R25" s="159">
        <f>VLOOKUP(FORMULATION!$B26,'FEED LIST'!$A$2:$V$1000,17)</f>
        <v>0</v>
      </c>
      <c r="S25" s="157">
        <f>VLOOKUP(FORMULATION!$B26,'FEED LIST'!$A$2:$V$1000,18)</f>
        <v>0</v>
      </c>
      <c r="T25" s="159">
        <f>VLOOKUP(FORMULATION!$B26,'FEED LIST'!$A$2:$V$1000,19)</f>
        <v>0</v>
      </c>
      <c r="U25" s="160">
        <f>VLOOKUP(FORMULATION!$B26,'FEED LIST'!$A$2:$V$1000,20)</f>
        <v>0</v>
      </c>
      <c r="V25" s="160">
        <f>VLOOKUP(FORMULATION!$B26,'FEED LIST'!$A$2:$V$1000,21)</f>
        <v>0</v>
      </c>
      <c r="W25" s="160">
        <f>VLOOKUP(FORMULATION!$B26,'FEED LIST'!$A$2:$V$1000,22)</f>
        <v>0</v>
      </c>
      <c r="X25" s="152">
        <f>VLOOKUP(FORMULATION!$B26,'FEED LIST'!$A$2:$Y$1000,23)</f>
        <v>0</v>
      </c>
      <c r="Y25" s="152">
        <f>VLOOKUP(FORMULATION!$B26,'FEED LIST'!$A$2:$Y$1000,24)</f>
        <v>0</v>
      </c>
      <c r="Z25" s="153">
        <f>VLOOKUP(FORMULATION!$B26,'FEED LIST'!$A$2:$Y$1000,25)</f>
        <v>0</v>
      </c>
      <c r="AA25" s="33">
        <f>(FORMULATION!D26/FORMULATION!D$28*100)</f>
        <v>0</v>
      </c>
      <c r="AB25" s="25">
        <f t="shared" si="1"/>
        <v>0</v>
      </c>
      <c r="AC25" s="25" t="b">
        <f t="shared" si="2"/>
        <v>0</v>
      </c>
      <c r="AD25" s="9">
        <f t="shared" si="3"/>
        <v>0</v>
      </c>
      <c r="AE25" s="9">
        <f t="shared" si="4"/>
        <v>0</v>
      </c>
    </row>
    <row r="26" spans="1:48" ht="12" customHeight="1" x14ac:dyDescent="0.25">
      <c r="A26" s="161">
        <f>FORMULATION!C27</f>
        <v>0</v>
      </c>
      <c r="B26" s="162">
        <f>FORMULATION!D27</f>
        <v>0</v>
      </c>
      <c r="C26" s="163">
        <f t="shared" si="0"/>
        <v>0</v>
      </c>
      <c r="D26" s="164">
        <f>VLOOKUP(FORMULATION!$B27,'FEED LIST'!$A$2:$V$1000,4)</f>
        <v>0</v>
      </c>
      <c r="E26" s="165">
        <f>VLOOKUP(FORMULATION!$B27,'FEED LIST'!$A$2:$V$1000,5)</f>
        <v>0</v>
      </c>
      <c r="F26" s="165">
        <f>VLOOKUP(FORMULATION!$B27,'FEED LIST'!$A$2:$V$1000,6)</f>
        <v>0</v>
      </c>
      <c r="G26" s="165">
        <f>VLOOKUP(FORMULATION!$B27,'FEED LIST'!$A$2:$V$1000,7)</f>
        <v>0</v>
      </c>
      <c r="H26" s="164">
        <f>VLOOKUP(FORMULATION!$B27,'FEED LIST'!$A$2:$V$1000,8)</f>
        <v>0</v>
      </c>
      <c r="I26" s="164">
        <f>VLOOKUP(FORMULATION!$B27,'FEED LIST'!$A$2:$V$1000,9)</f>
        <v>0</v>
      </c>
      <c r="J26" s="164">
        <f>VLOOKUP(FORMULATION!$B27,'FEED LIST'!$A$2:$V$1000,10)</f>
        <v>0</v>
      </c>
      <c r="K26" s="149">
        <f>VLOOKUP(FORMULATION!$B27,'FEED LIST'!$A$2:$V$1000,11)</f>
        <v>0</v>
      </c>
      <c r="L26" s="163"/>
      <c r="M26" s="166">
        <f>VLOOKUP(FORMULATION!$B27,'FEED LIST'!$A$2:$V$1000,12)</f>
        <v>0</v>
      </c>
      <c r="N26" s="166">
        <f>VLOOKUP(FORMULATION!$B27,'FEED LIST'!$A$2:$V$1000,13)</f>
        <v>0</v>
      </c>
      <c r="O26" s="166">
        <f>VLOOKUP(FORMULATION!$B27,'FEED LIST'!$A$2:$V$1000,14)</f>
        <v>0</v>
      </c>
      <c r="P26" s="166">
        <f>VLOOKUP(FORMULATION!$B27,'FEED LIST'!$A$2:$V$1000,15)</f>
        <v>0</v>
      </c>
      <c r="Q26" s="167">
        <f>VLOOKUP(FORMULATION!$B27,'FEED LIST'!$A$2:$V$1000,16)</f>
        <v>0</v>
      </c>
      <c r="R26" s="168">
        <f>VLOOKUP(FORMULATION!$B27,'FEED LIST'!$A$2:$V$1000,17)</f>
        <v>0</v>
      </c>
      <c r="S26" s="166">
        <f>VLOOKUP(FORMULATION!$B27,'FEED LIST'!$A$2:$V$1000,18)</f>
        <v>0</v>
      </c>
      <c r="T26" s="168">
        <f>VLOOKUP(FORMULATION!$B27,'FEED LIST'!$A$2:$V$1000,19)</f>
        <v>0</v>
      </c>
      <c r="U26" s="169">
        <f>VLOOKUP(FORMULATION!$B27,'FEED LIST'!$A$2:$V$1000,20)</f>
        <v>0</v>
      </c>
      <c r="V26" s="169">
        <f>VLOOKUP(FORMULATION!$B27,'FEED LIST'!$A$2:$V$1000,21)</f>
        <v>0</v>
      </c>
      <c r="W26" s="169">
        <f>VLOOKUP(FORMULATION!$B27,'FEED LIST'!$A$2:$V$1000,22)</f>
        <v>0</v>
      </c>
      <c r="X26" s="170">
        <f>VLOOKUP(FORMULATION!$B27,'FEED LIST'!$A$2:$Y$1000,23)</f>
        <v>0</v>
      </c>
      <c r="Y26" s="170">
        <f>VLOOKUP(FORMULATION!$B27,'FEED LIST'!$A$2:$Y$1000,24)</f>
        <v>0</v>
      </c>
      <c r="Z26" s="171">
        <f>VLOOKUP(FORMULATION!$B27,'FEED LIST'!$A$2:$Y$1000,25)</f>
        <v>0</v>
      </c>
      <c r="AA26" s="36">
        <f>(FORMULATION!D27/FORMULATION!D$28*100)</f>
        <v>0</v>
      </c>
      <c r="AB26" s="37">
        <f t="shared" si="1"/>
        <v>0</v>
      </c>
      <c r="AC26" s="37" t="b">
        <f t="shared" si="2"/>
        <v>0</v>
      </c>
      <c r="AD26" s="38">
        <f t="shared" si="3"/>
        <v>0</v>
      </c>
      <c r="AE26" s="38">
        <f t="shared" si="4"/>
        <v>0</v>
      </c>
    </row>
    <row r="27" spans="1:48" ht="15.75" hidden="1" x14ac:dyDescent="0.25">
      <c r="A27" s="46"/>
      <c r="B27" s="46">
        <f>SUM(B7:B26)</f>
        <v>20.03</v>
      </c>
      <c r="C27" s="172"/>
      <c r="D27" s="46"/>
      <c r="E27" s="173">
        <f t="shared" ref="E27:J27" si="5">SUM(E32:E51)</f>
        <v>56.305158236071726</v>
      </c>
      <c r="F27" s="173">
        <f t="shared" si="5"/>
        <v>29.170944558057553</v>
      </c>
      <c r="G27" s="173">
        <f t="shared" si="5"/>
        <v>11.371891488808792</v>
      </c>
      <c r="H27" s="173">
        <f t="shared" si="5"/>
        <v>1.5397917678827664</v>
      </c>
      <c r="I27" s="173">
        <f t="shared" si="5"/>
        <v>0.41890551029862044</v>
      </c>
      <c r="J27" s="173">
        <f t="shared" si="5"/>
        <v>0.59744630368219453</v>
      </c>
      <c r="K27" s="172" t="e">
        <f>SUM(K32:K51)/AH1</f>
        <v>#DIV/0!</v>
      </c>
      <c r="L27" s="172"/>
      <c r="M27" s="174">
        <f t="shared" ref="M27:Z27" si="6">(M52)</f>
        <v>0.31696408193702186</v>
      </c>
      <c r="N27" s="174">
        <f t="shared" si="6"/>
        <v>0.23125538093032186</v>
      </c>
      <c r="O27" s="174">
        <f t="shared" si="6"/>
        <v>0.11494390274215596</v>
      </c>
      <c r="P27" s="175">
        <f t="shared" si="6"/>
        <v>8.0345848350977871</v>
      </c>
      <c r="Q27" s="176">
        <f t="shared" si="6"/>
        <v>128.09551786864313</v>
      </c>
      <c r="R27" s="175">
        <f t="shared" si="6"/>
        <v>145.48611974194128</v>
      </c>
      <c r="S27" s="174">
        <f t="shared" si="6"/>
        <v>0.12176833470798919</v>
      </c>
      <c r="T27" s="175">
        <f t="shared" si="6"/>
        <v>47.138011682691754</v>
      </c>
      <c r="U27" s="175">
        <f t="shared" si="6"/>
        <v>57.237766504344279</v>
      </c>
      <c r="V27" s="175">
        <f t="shared" si="6"/>
        <v>4.1750268340357257</v>
      </c>
      <c r="W27" s="175">
        <f t="shared" si="6"/>
        <v>20.514352537087461</v>
      </c>
      <c r="X27" s="175">
        <f t="shared" si="6"/>
        <v>28.57003400860949</v>
      </c>
      <c r="Y27" s="175">
        <f t="shared" si="6"/>
        <v>60.521721445761351</v>
      </c>
      <c r="Z27" s="175">
        <f t="shared" si="6"/>
        <v>61.501191996113292</v>
      </c>
      <c r="AA27" s="39">
        <f>SUM(AA7:AA26)</f>
        <v>100</v>
      </c>
      <c r="AB27" s="25">
        <f>AD28</f>
        <v>88.374438342486272</v>
      </c>
      <c r="AC27" s="31"/>
      <c r="AE27" s="9">
        <f>SUM(AE7:AE26)</f>
        <v>100</v>
      </c>
    </row>
    <row r="28" spans="1:48" ht="15" x14ac:dyDescent="0.2">
      <c r="A28" s="96"/>
      <c r="B28" s="46"/>
      <c r="C28" s="157"/>
      <c r="D28" s="46"/>
      <c r="E28" s="177"/>
      <c r="F28" s="178"/>
      <c r="G28" s="179"/>
      <c r="H28" s="179"/>
      <c r="I28" s="179"/>
      <c r="J28" s="179"/>
      <c r="K28" s="157"/>
      <c r="L28" s="157"/>
      <c r="M28" s="96"/>
      <c r="N28" s="96"/>
      <c r="O28" s="96"/>
      <c r="P28" s="96"/>
      <c r="Q28" s="158"/>
      <c r="R28" s="96"/>
      <c r="S28" s="96"/>
      <c r="T28" s="96"/>
      <c r="U28" s="96"/>
      <c r="V28" s="96"/>
      <c r="W28" s="157"/>
      <c r="X28" s="152"/>
      <c r="Y28" s="152"/>
      <c r="Z28" s="152"/>
      <c r="AA28" s="25">
        <f>SUM(AA27)</f>
        <v>100</v>
      </c>
      <c r="AB28" s="33">
        <f>SUM(AB27)</f>
        <v>88.374438342486272</v>
      </c>
      <c r="AC28" s="33"/>
      <c r="AD28" s="33">
        <f>SUM(AD7:AD27)</f>
        <v>88.374438342486272</v>
      </c>
      <c r="AE28" s="33"/>
      <c r="AF28" s="33"/>
      <c r="AG28" s="33"/>
      <c r="AH28" s="33"/>
      <c r="AI28" s="25"/>
      <c r="AJ28" s="25"/>
      <c r="AK28" s="40"/>
      <c r="AL28" s="25"/>
      <c r="AM28" s="34"/>
      <c r="AN28" s="25"/>
      <c r="AO28" s="25"/>
      <c r="AP28" s="35"/>
      <c r="AQ28" s="33"/>
      <c r="AR28" s="25"/>
      <c r="AS28" s="25"/>
      <c r="AT28" s="25"/>
      <c r="AU28" s="25"/>
      <c r="AV28" s="25"/>
    </row>
    <row r="29" spans="1:48" ht="15.75" x14ac:dyDescent="0.25">
      <c r="A29" s="245" t="s">
        <v>149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</row>
    <row r="30" spans="1:48" ht="15.75" thickBot="1" x14ac:dyDescent="0.25">
      <c r="A30" s="96"/>
      <c r="B30" s="46"/>
      <c r="C30" s="46"/>
      <c r="D30" s="46"/>
      <c r="E30" s="240" t="s">
        <v>182</v>
      </c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</row>
    <row r="31" spans="1:48" ht="45.75" customHeight="1" x14ac:dyDescent="0.25">
      <c r="A31" s="181" t="s">
        <v>148</v>
      </c>
      <c r="B31" s="182" t="s">
        <v>116</v>
      </c>
      <c r="C31" s="143" t="s">
        <v>181</v>
      </c>
      <c r="D31" s="147" t="s">
        <v>163</v>
      </c>
      <c r="E31" s="145" t="s">
        <v>2</v>
      </c>
      <c r="F31" s="145" t="s">
        <v>3</v>
      </c>
      <c r="G31" s="145" t="s">
        <v>4</v>
      </c>
      <c r="H31" s="145" t="s">
        <v>5</v>
      </c>
      <c r="I31" s="145" t="s">
        <v>6</v>
      </c>
      <c r="J31" s="145" t="s">
        <v>7</v>
      </c>
      <c r="K31" s="146" t="s">
        <v>8</v>
      </c>
      <c r="L31" s="146"/>
      <c r="M31" s="147" t="s">
        <v>9</v>
      </c>
      <c r="N31" s="147" t="s">
        <v>10</v>
      </c>
      <c r="O31" s="147" t="s">
        <v>11</v>
      </c>
      <c r="P31" s="144" t="s">
        <v>12</v>
      </c>
      <c r="Q31" s="183" t="s">
        <v>13</v>
      </c>
      <c r="R31" s="144" t="s">
        <v>14</v>
      </c>
      <c r="S31" s="144" t="s">
        <v>15</v>
      </c>
      <c r="T31" s="144" t="s">
        <v>16</v>
      </c>
      <c r="U31" s="145" t="s">
        <v>17</v>
      </c>
      <c r="V31" s="144" t="s">
        <v>50</v>
      </c>
      <c r="W31" s="144" t="s">
        <v>19</v>
      </c>
      <c r="X31" s="184" t="s">
        <v>154</v>
      </c>
      <c r="Y31" s="184" t="s">
        <v>155</v>
      </c>
      <c r="Z31" s="184" t="s">
        <v>156</v>
      </c>
    </row>
    <row r="32" spans="1:48" ht="15.75" x14ac:dyDescent="0.25">
      <c r="A32" s="148" t="str">
        <f>A7</f>
        <v>Barley Malt Sprout Pellets</v>
      </c>
      <c r="B32" s="98">
        <f>AA7</f>
        <v>0</v>
      </c>
      <c r="C32" s="185">
        <f t="shared" ref="C32:C51" si="7">IF(L32,0,K32)</f>
        <v>0</v>
      </c>
      <c r="D32" s="186">
        <f>IF(AB$1=2,AA7,AE7)</f>
        <v>0</v>
      </c>
      <c r="E32" s="150">
        <f t="shared" ref="E32:J32" si="8">($D32*E7/100)</f>
        <v>0</v>
      </c>
      <c r="F32" s="150">
        <f t="shared" si="8"/>
        <v>0</v>
      </c>
      <c r="G32" s="150">
        <f t="shared" si="8"/>
        <v>0</v>
      </c>
      <c r="H32" s="150">
        <f t="shared" si="8"/>
        <v>0</v>
      </c>
      <c r="I32" s="150">
        <f t="shared" si="8"/>
        <v>0</v>
      </c>
      <c r="J32" s="150">
        <f t="shared" si="8"/>
        <v>0</v>
      </c>
      <c r="K32" s="185">
        <f t="shared" ref="K32:K51" si="9">D32*(K7/(D7))</f>
        <v>0</v>
      </c>
      <c r="L32" s="185" t="b">
        <f>ISERR(K32)</f>
        <v>0</v>
      </c>
      <c r="M32" s="157">
        <f t="shared" ref="M32:V32" si="10">($D32*M7/100)</f>
        <v>0</v>
      </c>
      <c r="N32" s="157">
        <f t="shared" si="10"/>
        <v>0</v>
      </c>
      <c r="O32" s="157">
        <f t="shared" si="10"/>
        <v>0</v>
      </c>
      <c r="P32" s="150">
        <f t="shared" si="10"/>
        <v>0</v>
      </c>
      <c r="Q32" s="151">
        <f t="shared" si="10"/>
        <v>0</v>
      </c>
      <c r="R32" s="150">
        <f t="shared" si="10"/>
        <v>0</v>
      </c>
      <c r="S32" s="150">
        <f t="shared" si="10"/>
        <v>0</v>
      </c>
      <c r="T32" s="150">
        <f t="shared" si="10"/>
        <v>0</v>
      </c>
      <c r="U32" s="150">
        <f t="shared" si="10"/>
        <v>0</v>
      </c>
      <c r="V32" s="150">
        <f t="shared" si="10"/>
        <v>0</v>
      </c>
      <c r="W32" s="150">
        <f t="shared" ref="W32:Z48" si="11">($D32*W7/100)</f>
        <v>0</v>
      </c>
      <c r="X32" s="152">
        <f t="shared" si="11"/>
        <v>0</v>
      </c>
      <c r="Y32" s="152">
        <f t="shared" si="11"/>
        <v>0</v>
      </c>
      <c r="Z32" s="153">
        <f t="shared" si="11"/>
        <v>0</v>
      </c>
    </row>
    <row r="33" spans="1:26" ht="15.75" x14ac:dyDescent="0.25">
      <c r="A33" s="110" t="str">
        <f t="shared" ref="A33:A51" si="12">A8</f>
        <v>CORN DENT N0 2</v>
      </c>
      <c r="B33" s="98">
        <f t="shared" ref="B33:B51" si="13">AA8</f>
        <v>0</v>
      </c>
      <c r="C33" s="185">
        <f t="shared" si="7"/>
        <v>0</v>
      </c>
      <c r="D33" s="186">
        <f t="shared" ref="D33:D51" si="14">IF(AB$1=2,AA8,AE8)</f>
        <v>0</v>
      </c>
      <c r="E33" s="157">
        <f t="shared" ref="E33:J42" si="15">($D33*E8/100)</f>
        <v>0</v>
      </c>
      <c r="F33" s="157">
        <f t="shared" si="15"/>
        <v>0</v>
      </c>
      <c r="G33" s="157">
        <f t="shared" si="15"/>
        <v>0</v>
      </c>
      <c r="H33" s="157">
        <f t="shared" si="15"/>
        <v>0</v>
      </c>
      <c r="I33" s="157">
        <f t="shared" si="15"/>
        <v>0</v>
      </c>
      <c r="J33" s="157">
        <f t="shared" si="15"/>
        <v>0</v>
      </c>
      <c r="K33" s="185">
        <f t="shared" si="9"/>
        <v>0</v>
      </c>
      <c r="L33" s="185" t="b">
        <f t="shared" ref="L33:L51" si="16">ISERR(K33)</f>
        <v>0</v>
      </c>
      <c r="M33" s="157">
        <f t="shared" ref="M33:V33" si="17">($D33*M8/100)</f>
        <v>0</v>
      </c>
      <c r="N33" s="157">
        <f t="shared" si="17"/>
        <v>0</v>
      </c>
      <c r="O33" s="157">
        <f t="shared" si="17"/>
        <v>0</v>
      </c>
      <c r="P33" s="157">
        <f t="shared" si="17"/>
        <v>0</v>
      </c>
      <c r="Q33" s="158">
        <f t="shared" si="17"/>
        <v>0</v>
      </c>
      <c r="R33" s="157">
        <f t="shared" si="17"/>
        <v>0</v>
      </c>
      <c r="S33" s="157">
        <f t="shared" si="17"/>
        <v>0</v>
      </c>
      <c r="T33" s="157">
        <f t="shared" si="17"/>
        <v>0</v>
      </c>
      <c r="U33" s="157">
        <f t="shared" si="17"/>
        <v>0</v>
      </c>
      <c r="V33" s="157">
        <f t="shared" si="17"/>
        <v>0</v>
      </c>
      <c r="W33" s="157">
        <f t="shared" si="11"/>
        <v>0</v>
      </c>
      <c r="X33" s="152">
        <f t="shared" si="11"/>
        <v>0</v>
      </c>
      <c r="Y33" s="152">
        <f t="shared" si="11"/>
        <v>0</v>
      </c>
      <c r="Z33" s="153">
        <f t="shared" si="11"/>
        <v>0</v>
      </c>
    </row>
    <row r="34" spans="1:26" ht="15.75" x14ac:dyDescent="0.25">
      <c r="A34" s="110" t="str">
        <f t="shared" si="12"/>
        <v>WHEAT MIDDS</v>
      </c>
      <c r="B34" s="98">
        <f t="shared" si="13"/>
        <v>37.443834248627056</v>
      </c>
      <c r="C34" s="185">
        <f t="shared" si="7"/>
        <v>5.5080389121764366</v>
      </c>
      <c r="D34" s="186">
        <f t="shared" si="14"/>
        <v>37.708881783361761</v>
      </c>
      <c r="E34" s="157">
        <f t="shared" si="15"/>
        <v>28.79450212977504</v>
      </c>
      <c r="F34" s="157">
        <f t="shared" si="15"/>
        <v>17.138686770537923</v>
      </c>
      <c r="G34" s="157">
        <f t="shared" si="15"/>
        <v>6.9384342481385639</v>
      </c>
      <c r="H34" s="157">
        <f t="shared" si="15"/>
        <v>0.51661168043205619</v>
      </c>
      <c r="I34" s="157">
        <f t="shared" si="15"/>
        <v>4.9021546318370295E-2</v>
      </c>
      <c r="J34" s="157">
        <f t="shared" si="15"/>
        <v>0.44496480504366881</v>
      </c>
      <c r="K34" s="185">
        <f t="shared" si="9"/>
        <v>5.5080389121764366</v>
      </c>
      <c r="L34" s="185" t="b">
        <f t="shared" si="16"/>
        <v>0</v>
      </c>
      <c r="M34" s="157">
        <f t="shared" ref="M34:V34" si="18">($D34*M9/100)</f>
        <v>0.1734608562034641</v>
      </c>
      <c r="N34" s="157">
        <f t="shared" si="18"/>
        <v>9.0501316280068217E-2</v>
      </c>
      <c r="O34" s="157">
        <f t="shared" si="18"/>
        <v>3.7708881783361764E-2</v>
      </c>
      <c r="P34" s="157">
        <f t="shared" si="18"/>
        <v>4.1479769961697937</v>
      </c>
      <c r="Q34" s="158">
        <f t="shared" si="18"/>
        <v>50.529901589704757</v>
      </c>
      <c r="R34" s="157">
        <f t="shared" si="18"/>
        <v>60.334210853378821</v>
      </c>
      <c r="S34" s="157">
        <f t="shared" si="18"/>
        <v>7.9188651745059693E-2</v>
      </c>
      <c r="T34" s="157">
        <f t="shared" si="18"/>
        <v>36.200526512027288</v>
      </c>
      <c r="U34" s="157">
        <f t="shared" si="18"/>
        <v>26.019128430519615</v>
      </c>
      <c r="V34" s="157">
        <f t="shared" si="18"/>
        <v>1.8477352073847266</v>
      </c>
      <c r="W34" s="157">
        <f t="shared" si="11"/>
        <v>3.0921283062356637</v>
      </c>
      <c r="X34" s="152">
        <f t="shared" si="11"/>
        <v>4.525065814003411</v>
      </c>
      <c r="Y34" s="152">
        <f t="shared" si="11"/>
        <v>13.575197442010236</v>
      </c>
      <c r="Z34" s="153">
        <f t="shared" si="11"/>
        <v>0.75417763566723517</v>
      </c>
    </row>
    <row r="35" spans="1:26" ht="15.75" x14ac:dyDescent="0.25">
      <c r="A35" s="110" t="str">
        <f t="shared" si="12"/>
        <v>CORN DIST GRAIN</v>
      </c>
      <c r="B35" s="98">
        <f t="shared" si="13"/>
        <v>0</v>
      </c>
      <c r="C35" s="185">
        <f t="shared" si="7"/>
        <v>0</v>
      </c>
      <c r="D35" s="186">
        <f t="shared" si="14"/>
        <v>0</v>
      </c>
      <c r="E35" s="157">
        <f t="shared" si="15"/>
        <v>0</v>
      </c>
      <c r="F35" s="157">
        <f t="shared" si="15"/>
        <v>0</v>
      </c>
      <c r="G35" s="157">
        <f t="shared" si="15"/>
        <v>0</v>
      </c>
      <c r="H35" s="157">
        <f t="shared" si="15"/>
        <v>0</v>
      </c>
      <c r="I35" s="157">
        <f t="shared" si="15"/>
        <v>0</v>
      </c>
      <c r="J35" s="157">
        <f t="shared" si="15"/>
        <v>0</v>
      </c>
      <c r="K35" s="185">
        <f t="shared" si="9"/>
        <v>0</v>
      </c>
      <c r="L35" s="185" t="b">
        <f t="shared" si="16"/>
        <v>0</v>
      </c>
      <c r="M35" s="157">
        <f t="shared" ref="M35:V35" si="19">($D35*M10/100)</f>
        <v>0</v>
      </c>
      <c r="N35" s="157">
        <f t="shared" si="19"/>
        <v>0</v>
      </c>
      <c r="O35" s="157">
        <f t="shared" si="19"/>
        <v>0</v>
      </c>
      <c r="P35" s="157">
        <f t="shared" si="19"/>
        <v>0</v>
      </c>
      <c r="Q35" s="158">
        <f t="shared" si="19"/>
        <v>0</v>
      </c>
      <c r="R35" s="157">
        <f t="shared" si="19"/>
        <v>0</v>
      </c>
      <c r="S35" s="157">
        <f t="shared" si="19"/>
        <v>0</v>
      </c>
      <c r="T35" s="157">
        <f t="shared" si="19"/>
        <v>0</v>
      </c>
      <c r="U35" s="157">
        <f t="shared" si="19"/>
        <v>0</v>
      </c>
      <c r="V35" s="157">
        <f t="shared" si="19"/>
        <v>0</v>
      </c>
      <c r="W35" s="157">
        <f t="shared" si="11"/>
        <v>0</v>
      </c>
      <c r="X35" s="152">
        <f t="shared" si="11"/>
        <v>0</v>
      </c>
      <c r="Y35" s="152">
        <f t="shared" si="11"/>
        <v>0</v>
      </c>
      <c r="Z35" s="153">
        <f t="shared" si="11"/>
        <v>0</v>
      </c>
    </row>
    <row r="36" spans="1:26" ht="15.75" x14ac:dyDescent="0.25">
      <c r="A36" s="110" t="str">
        <f t="shared" si="12"/>
        <v>LIMESTONE 38%</v>
      </c>
      <c r="B36" s="98">
        <f t="shared" si="13"/>
        <v>0</v>
      </c>
      <c r="C36" s="185">
        <f t="shared" si="7"/>
        <v>0</v>
      </c>
      <c r="D36" s="186">
        <f t="shared" si="14"/>
        <v>0</v>
      </c>
      <c r="E36" s="157">
        <f t="shared" si="15"/>
        <v>0</v>
      </c>
      <c r="F36" s="157">
        <f t="shared" si="15"/>
        <v>0</v>
      </c>
      <c r="G36" s="157">
        <f t="shared" si="15"/>
        <v>0</v>
      </c>
      <c r="H36" s="157">
        <f t="shared" si="15"/>
        <v>0</v>
      </c>
      <c r="I36" s="157">
        <f t="shared" si="15"/>
        <v>0</v>
      </c>
      <c r="J36" s="157">
        <f t="shared" si="15"/>
        <v>0</v>
      </c>
      <c r="K36" s="185">
        <f t="shared" si="9"/>
        <v>0</v>
      </c>
      <c r="L36" s="185" t="b">
        <f t="shared" si="16"/>
        <v>0</v>
      </c>
      <c r="M36" s="157">
        <f t="shared" ref="M36:V36" si="20">($D36*M11/100)</f>
        <v>0</v>
      </c>
      <c r="N36" s="157">
        <f t="shared" si="20"/>
        <v>0</v>
      </c>
      <c r="O36" s="157">
        <f t="shared" si="20"/>
        <v>0</v>
      </c>
      <c r="P36" s="157">
        <f t="shared" si="20"/>
        <v>0</v>
      </c>
      <c r="Q36" s="158">
        <f t="shared" si="20"/>
        <v>0</v>
      </c>
      <c r="R36" s="157">
        <f t="shared" si="20"/>
        <v>0</v>
      </c>
      <c r="S36" s="157">
        <f t="shared" si="20"/>
        <v>0</v>
      </c>
      <c r="T36" s="157">
        <f t="shared" si="20"/>
        <v>0</v>
      </c>
      <c r="U36" s="157">
        <f t="shared" si="20"/>
        <v>0</v>
      </c>
      <c r="V36" s="157">
        <f t="shared" si="20"/>
        <v>0</v>
      </c>
      <c r="W36" s="157">
        <f t="shared" si="11"/>
        <v>0</v>
      </c>
      <c r="X36" s="152">
        <f t="shared" si="11"/>
        <v>0</v>
      </c>
      <c r="Y36" s="152">
        <f t="shared" si="11"/>
        <v>0</v>
      </c>
      <c r="Z36" s="153">
        <f t="shared" si="11"/>
        <v>0</v>
      </c>
    </row>
    <row r="37" spans="1:26" ht="15.75" x14ac:dyDescent="0.25">
      <c r="A37" s="110" t="str">
        <f t="shared" si="12"/>
        <v>BERMUDA HAY GOOD</v>
      </c>
      <c r="B37" s="98">
        <f t="shared" si="13"/>
        <v>57.563654518222663</v>
      </c>
      <c r="C37" s="185">
        <f t="shared" si="7"/>
        <v>3.9081654558396508</v>
      </c>
      <c r="D37" s="186">
        <f t="shared" si="14"/>
        <v>57.319760018981547</v>
      </c>
      <c r="E37" s="157">
        <f t="shared" si="15"/>
        <v>24.229062560023504</v>
      </c>
      <c r="F37" s="157">
        <f t="shared" si="15"/>
        <v>10.15706147536353</v>
      </c>
      <c r="G37" s="157">
        <f t="shared" si="15"/>
        <v>3.4391856011388926</v>
      </c>
      <c r="H37" s="157">
        <f t="shared" si="15"/>
        <v>0.88845628029421408</v>
      </c>
      <c r="I37" s="157">
        <f t="shared" si="15"/>
        <v>0.29233077609680591</v>
      </c>
      <c r="J37" s="157">
        <f t="shared" si="15"/>
        <v>0.13756742404555569</v>
      </c>
      <c r="K37" s="185">
        <f t="shared" si="9"/>
        <v>3.9081654558396508</v>
      </c>
      <c r="L37" s="185" t="b">
        <f t="shared" si="16"/>
        <v>0</v>
      </c>
      <c r="M37" s="157">
        <f t="shared" ref="M37:V37" si="21">($D37*M12/100)</f>
        <v>0.12610347204175942</v>
      </c>
      <c r="N37" s="157">
        <f t="shared" si="21"/>
        <v>0.12037149603986125</v>
      </c>
      <c r="O37" s="157">
        <f t="shared" si="21"/>
        <v>6.8783712022777846E-2</v>
      </c>
      <c r="P37" s="157">
        <f t="shared" si="21"/>
        <v>3.4391856011388926</v>
      </c>
      <c r="Q37" s="158">
        <f t="shared" si="21"/>
        <v>71.649700023726936</v>
      </c>
      <c r="R37" s="157">
        <f t="shared" si="21"/>
        <v>83.113652027523244</v>
      </c>
      <c r="S37" s="157">
        <f t="shared" si="21"/>
        <v>2.8659880009490775E-2</v>
      </c>
      <c r="T37" s="157">
        <f t="shared" si="21"/>
        <v>9.744359203226864</v>
      </c>
      <c r="U37" s="157">
        <f t="shared" si="21"/>
        <v>28.086682409300955</v>
      </c>
      <c r="V37" s="157">
        <f t="shared" si="21"/>
        <v>2.1781508807212986</v>
      </c>
      <c r="W37" s="157">
        <f t="shared" si="11"/>
        <v>16.278811845390759</v>
      </c>
      <c r="X37" s="152">
        <f t="shared" si="11"/>
        <v>22.354706407402805</v>
      </c>
      <c r="Y37" s="152">
        <f t="shared" si="11"/>
        <v>44.70941281480561</v>
      </c>
      <c r="Z37" s="153">
        <f t="shared" si="11"/>
        <v>56.173364818601911</v>
      </c>
    </row>
    <row r="38" spans="1:26" ht="15.75" x14ac:dyDescent="0.25">
      <c r="A38" s="110">
        <f t="shared" si="12"/>
        <v>0</v>
      </c>
      <c r="B38" s="98">
        <f t="shared" si="13"/>
        <v>0</v>
      </c>
      <c r="C38" s="185">
        <f t="shared" si="7"/>
        <v>0</v>
      </c>
      <c r="D38" s="186">
        <f t="shared" si="14"/>
        <v>0</v>
      </c>
      <c r="E38" s="157">
        <f t="shared" si="15"/>
        <v>0</v>
      </c>
      <c r="F38" s="157">
        <f t="shared" si="15"/>
        <v>0</v>
      </c>
      <c r="G38" s="157">
        <f t="shared" si="15"/>
        <v>0</v>
      </c>
      <c r="H38" s="157">
        <f t="shared" si="15"/>
        <v>0</v>
      </c>
      <c r="I38" s="157">
        <f t="shared" si="15"/>
        <v>0</v>
      </c>
      <c r="J38" s="157">
        <f t="shared" si="15"/>
        <v>0</v>
      </c>
      <c r="K38" s="185" t="e">
        <f t="shared" si="9"/>
        <v>#DIV/0!</v>
      </c>
      <c r="L38" s="185" t="b">
        <f t="shared" si="16"/>
        <v>1</v>
      </c>
      <c r="M38" s="157">
        <f t="shared" ref="M38:V38" si="22">($D38*M13/100)</f>
        <v>0</v>
      </c>
      <c r="N38" s="157">
        <f t="shared" si="22"/>
        <v>0</v>
      </c>
      <c r="O38" s="157">
        <f t="shared" si="22"/>
        <v>0</v>
      </c>
      <c r="P38" s="157">
        <f t="shared" si="22"/>
        <v>0</v>
      </c>
      <c r="Q38" s="158">
        <f t="shared" si="22"/>
        <v>0</v>
      </c>
      <c r="R38" s="157">
        <f t="shared" si="22"/>
        <v>0</v>
      </c>
      <c r="S38" s="157">
        <f t="shared" si="22"/>
        <v>0</v>
      </c>
      <c r="T38" s="157">
        <f t="shared" si="22"/>
        <v>0</v>
      </c>
      <c r="U38" s="157">
        <f t="shared" si="22"/>
        <v>0</v>
      </c>
      <c r="V38" s="157">
        <f t="shared" si="22"/>
        <v>0</v>
      </c>
      <c r="W38" s="157">
        <f t="shared" si="11"/>
        <v>0</v>
      </c>
      <c r="X38" s="152">
        <f t="shared" si="11"/>
        <v>0</v>
      </c>
      <c r="Y38" s="152">
        <f t="shared" si="11"/>
        <v>0</v>
      </c>
      <c r="Z38" s="153">
        <f t="shared" si="11"/>
        <v>0</v>
      </c>
    </row>
    <row r="39" spans="1:26" ht="15.75" x14ac:dyDescent="0.25">
      <c r="A39" s="110" t="str">
        <f t="shared" si="12"/>
        <v>ALFALFA HAY EXC</v>
      </c>
      <c r="B39" s="98">
        <f t="shared" si="13"/>
        <v>4.9925112331502746</v>
      </c>
      <c r="C39" s="185">
        <f t="shared" si="7"/>
        <v>0.73440518829019164</v>
      </c>
      <c r="D39" s="186">
        <f t="shared" si="14"/>
        <v>4.9713581976566816</v>
      </c>
      <c r="E39" s="157">
        <f t="shared" si="15"/>
        <v>3.2815935462731756</v>
      </c>
      <c r="F39" s="157">
        <f t="shared" si="15"/>
        <v>1.8751963121561002</v>
      </c>
      <c r="G39" s="157">
        <f t="shared" si="15"/>
        <v>0.99427163953133624</v>
      </c>
      <c r="H39" s="157">
        <f t="shared" si="15"/>
        <v>0.13472380715649607</v>
      </c>
      <c r="I39" s="157">
        <f t="shared" si="15"/>
        <v>7.755318788344423E-2</v>
      </c>
      <c r="J39" s="157">
        <f t="shared" si="15"/>
        <v>1.4914074592970044E-2</v>
      </c>
      <c r="K39" s="185">
        <f t="shared" si="9"/>
        <v>0.73440518829019164</v>
      </c>
      <c r="L39" s="185" t="b">
        <f t="shared" si="16"/>
        <v>0</v>
      </c>
      <c r="M39" s="157">
        <f t="shared" ref="M39:V39" si="23">($D39*M14/100)</f>
        <v>1.7399753691798386E-2</v>
      </c>
      <c r="N39" s="157">
        <f t="shared" si="23"/>
        <v>2.0382568610392397E-2</v>
      </c>
      <c r="O39" s="157">
        <f t="shared" si="23"/>
        <v>8.4513089360163593E-3</v>
      </c>
      <c r="P39" s="157">
        <f t="shared" si="23"/>
        <v>0.4474222377891014</v>
      </c>
      <c r="Q39" s="158">
        <f t="shared" si="23"/>
        <v>5.9159162552114513</v>
      </c>
      <c r="R39" s="157">
        <f t="shared" si="23"/>
        <v>2.0382568610392395</v>
      </c>
      <c r="S39" s="157">
        <f t="shared" si="23"/>
        <v>1.3919802953438708E-2</v>
      </c>
      <c r="T39" s="157">
        <f t="shared" si="23"/>
        <v>1.1931259674376036</v>
      </c>
      <c r="U39" s="157">
        <f t="shared" si="23"/>
        <v>3.1319556645237094</v>
      </c>
      <c r="V39" s="157">
        <f t="shared" si="23"/>
        <v>0.14914074592970045</v>
      </c>
      <c r="W39" s="157">
        <f t="shared" si="11"/>
        <v>1.1434123854610367</v>
      </c>
      <c r="X39" s="152">
        <f t="shared" si="11"/>
        <v>1.6902617872032719</v>
      </c>
      <c r="Y39" s="152">
        <f t="shared" si="11"/>
        <v>2.2371111889455069</v>
      </c>
      <c r="Z39" s="153">
        <f t="shared" si="11"/>
        <v>4.573649541844147</v>
      </c>
    </row>
    <row r="40" spans="1:26" ht="15.75" x14ac:dyDescent="0.25">
      <c r="A40" s="110" t="str">
        <f t="shared" si="12"/>
        <v>end</v>
      </c>
      <c r="B40" s="98">
        <f t="shared" si="13"/>
        <v>0</v>
      </c>
      <c r="C40" s="185">
        <f t="shared" si="7"/>
        <v>0</v>
      </c>
      <c r="D40" s="186">
        <f t="shared" si="14"/>
        <v>0</v>
      </c>
      <c r="E40" s="157">
        <f t="shared" si="15"/>
        <v>0</v>
      </c>
      <c r="F40" s="157">
        <f t="shared" si="15"/>
        <v>0</v>
      </c>
      <c r="G40" s="157">
        <f t="shared" si="15"/>
        <v>0</v>
      </c>
      <c r="H40" s="157">
        <f t="shared" si="15"/>
        <v>0</v>
      </c>
      <c r="I40" s="157">
        <f t="shared" si="15"/>
        <v>0</v>
      </c>
      <c r="J40" s="157">
        <f t="shared" si="15"/>
        <v>0</v>
      </c>
      <c r="K40" s="185" t="e">
        <f t="shared" si="9"/>
        <v>#DIV/0!</v>
      </c>
      <c r="L40" s="185" t="b">
        <f t="shared" si="16"/>
        <v>1</v>
      </c>
      <c r="M40" s="157">
        <f t="shared" ref="M40:V40" si="24">($D40*M15/100)</f>
        <v>0</v>
      </c>
      <c r="N40" s="157">
        <f t="shared" si="24"/>
        <v>0</v>
      </c>
      <c r="O40" s="157">
        <f t="shared" si="24"/>
        <v>0</v>
      </c>
      <c r="P40" s="157">
        <f t="shared" si="24"/>
        <v>0</v>
      </c>
      <c r="Q40" s="158">
        <f t="shared" si="24"/>
        <v>0</v>
      </c>
      <c r="R40" s="157">
        <f t="shared" si="24"/>
        <v>0</v>
      </c>
      <c r="S40" s="157">
        <f t="shared" si="24"/>
        <v>0</v>
      </c>
      <c r="T40" s="157">
        <f t="shared" si="24"/>
        <v>0</v>
      </c>
      <c r="U40" s="157">
        <f t="shared" si="24"/>
        <v>0</v>
      </c>
      <c r="V40" s="157">
        <f t="shared" si="24"/>
        <v>0</v>
      </c>
      <c r="W40" s="157">
        <f t="shared" si="11"/>
        <v>0</v>
      </c>
      <c r="X40" s="152">
        <f t="shared" si="11"/>
        <v>0</v>
      </c>
      <c r="Y40" s="152">
        <f t="shared" si="11"/>
        <v>0</v>
      </c>
      <c r="Z40" s="153">
        <f t="shared" si="11"/>
        <v>0</v>
      </c>
    </row>
    <row r="41" spans="1:26" ht="15.75" x14ac:dyDescent="0.25">
      <c r="A41" s="110">
        <f t="shared" si="12"/>
        <v>0</v>
      </c>
      <c r="B41" s="98">
        <f t="shared" si="13"/>
        <v>0</v>
      </c>
      <c r="C41" s="185">
        <f t="shared" si="7"/>
        <v>0</v>
      </c>
      <c r="D41" s="186">
        <f t="shared" si="14"/>
        <v>0</v>
      </c>
      <c r="E41" s="157">
        <f t="shared" si="15"/>
        <v>0</v>
      </c>
      <c r="F41" s="157">
        <f t="shared" si="15"/>
        <v>0</v>
      </c>
      <c r="G41" s="157">
        <f t="shared" si="15"/>
        <v>0</v>
      </c>
      <c r="H41" s="157">
        <f t="shared" si="15"/>
        <v>0</v>
      </c>
      <c r="I41" s="157">
        <f t="shared" si="15"/>
        <v>0</v>
      </c>
      <c r="J41" s="157">
        <f t="shared" si="15"/>
        <v>0</v>
      </c>
      <c r="K41" s="185" t="e">
        <f t="shared" si="9"/>
        <v>#DIV/0!</v>
      </c>
      <c r="L41" s="185" t="b">
        <f t="shared" si="16"/>
        <v>1</v>
      </c>
      <c r="M41" s="157">
        <f t="shared" ref="M41:V41" si="25">($D41*M16/100)</f>
        <v>0</v>
      </c>
      <c r="N41" s="157">
        <f t="shared" si="25"/>
        <v>0</v>
      </c>
      <c r="O41" s="157">
        <f t="shared" si="25"/>
        <v>0</v>
      </c>
      <c r="P41" s="157">
        <f t="shared" si="25"/>
        <v>0</v>
      </c>
      <c r="Q41" s="158">
        <f t="shared" si="25"/>
        <v>0</v>
      </c>
      <c r="R41" s="157">
        <f t="shared" si="25"/>
        <v>0</v>
      </c>
      <c r="S41" s="157">
        <f t="shared" si="25"/>
        <v>0</v>
      </c>
      <c r="T41" s="157">
        <f t="shared" si="25"/>
        <v>0</v>
      </c>
      <c r="U41" s="157">
        <f t="shared" si="25"/>
        <v>0</v>
      </c>
      <c r="V41" s="157">
        <f t="shared" si="25"/>
        <v>0</v>
      </c>
      <c r="W41" s="157">
        <f t="shared" si="11"/>
        <v>0</v>
      </c>
      <c r="X41" s="152">
        <f t="shared" si="11"/>
        <v>0</v>
      </c>
      <c r="Y41" s="152">
        <f t="shared" si="11"/>
        <v>0</v>
      </c>
      <c r="Z41" s="153">
        <f t="shared" si="11"/>
        <v>0</v>
      </c>
    </row>
    <row r="42" spans="1:26" ht="15.75" x14ac:dyDescent="0.25">
      <c r="A42" s="110">
        <f t="shared" si="12"/>
        <v>0</v>
      </c>
      <c r="B42" s="98">
        <f t="shared" si="13"/>
        <v>0</v>
      </c>
      <c r="C42" s="185">
        <f t="shared" si="7"/>
        <v>0</v>
      </c>
      <c r="D42" s="186">
        <f t="shared" si="14"/>
        <v>0</v>
      </c>
      <c r="E42" s="157">
        <f t="shared" si="15"/>
        <v>0</v>
      </c>
      <c r="F42" s="157">
        <f t="shared" si="15"/>
        <v>0</v>
      </c>
      <c r="G42" s="157">
        <f t="shared" si="15"/>
        <v>0</v>
      </c>
      <c r="H42" s="157">
        <f t="shared" si="15"/>
        <v>0</v>
      </c>
      <c r="I42" s="157">
        <f t="shared" si="15"/>
        <v>0</v>
      </c>
      <c r="J42" s="157">
        <f t="shared" si="15"/>
        <v>0</v>
      </c>
      <c r="K42" s="185" t="e">
        <f t="shared" si="9"/>
        <v>#DIV/0!</v>
      </c>
      <c r="L42" s="185" t="b">
        <f t="shared" si="16"/>
        <v>1</v>
      </c>
      <c r="M42" s="157">
        <f t="shared" ref="M42:V42" si="26">($D42*M17/100)</f>
        <v>0</v>
      </c>
      <c r="N42" s="157">
        <f t="shared" si="26"/>
        <v>0</v>
      </c>
      <c r="O42" s="157">
        <f t="shared" si="26"/>
        <v>0</v>
      </c>
      <c r="P42" s="157">
        <f t="shared" si="26"/>
        <v>0</v>
      </c>
      <c r="Q42" s="158">
        <f t="shared" si="26"/>
        <v>0</v>
      </c>
      <c r="R42" s="157">
        <f t="shared" si="26"/>
        <v>0</v>
      </c>
      <c r="S42" s="157">
        <f t="shared" si="26"/>
        <v>0</v>
      </c>
      <c r="T42" s="157">
        <f t="shared" si="26"/>
        <v>0</v>
      </c>
      <c r="U42" s="157">
        <f t="shared" si="26"/>
        <v>0</v>
      </c>
      <c r="V42" s="157">
        <f t="shared" si="26"/>
        <v>0</v>
      </c>
      <c r="W42" s="157">
        <f t="shared" si="11"/>
        <v>0</v>
      </c>
      <c r="X42" s="152">
        <f t="shared" si="11"/>
        <v>0</v>
      </c>
      <c r="Y42" s="152">
        <f t="shared" si="11"/>
        <v>0</v>
      </c>
      <c r="Z42" s="153">
        <f t="shared" si="11"/>
        <v>0</v>
      </c>
    </row>
    <row r="43" spans="1:26" ht="15.75" x14ac:dyDescent="0.25">
      <c r="A43" s="110">
        <f t="shared" si="12"/>
        <v>0</v>
      </c>
      <c r="B43" s="98">
        <f t="shared" si="13"/>
        <v>0</v>
      </c>
      <c r="C43" s="185">
        <f t="shared" si="7"/>
        <v>0</v>
      </c>
      <c r="D43" s="186">
        <f t="shared" si="14"/>
        <v>0</v>
      </c>
      <c r="E43" s="157">
        <f t="shared" ref="E43:J49" si="27">($D43*E18/100)</f>
        <v>0</v>
      </c>
      <c r="F43" s="157">
        <f t="shared" si="27"/>
        <v>0</v>
      </c>
      <c r="G43" s="157">
        <f t="shared" si="27"/>
        <v>0</v>
      </c>
      <c r="H43" s="157">
        <f t="shared" si="27"/>
        <v>0</v>
      </c>
      <c r="I43" s="157">
        <f t="shared" si="27"/>
        <v>0</v>
      </c>
      <c r="J43" s="157">
        <f t="shared" si="27"/>
        <v>0</v>
      </c>
      <c r="K43" s="185" t="e">
        <f t="shared" si="9"/>
        <v>#DIV/0!</v>
      </c>
      <c r="L43" s="185" t="b">
        <f t="shared" si="16"/>
        <v>1</v>
      </c>
      <c r="M43" s="157">
        <f t="shared" ref="M43:V43" si="28">($D43*M18/100)</f>
        <v>0</v>
      </c>
      <c r="N43" s="157">
        <f t="shared" si="28"/>
        <v>0</v>
      </c>
      <c r="O43" s="157">
        <f t="shared" si="28"/>
        <v>0</v>
      </c>
      <c r="P43" s="157">
        <f t="shared" si="28"/>
        <v>0</v>
      </c>
      <c r="Q43" s="158">
        <f t="shared" si="28"/>
        <v>0</v>
      </c>
      <c r="R43" s="157">
        <f t="shared" si="28"/>
        <v>0</v>
      </c>
      <c r="S43" s="157">
        <f t="shared" si="28"/>
        <v>0</v>
      </c>
      <c r="T43" s="157">
        <f t="shared" si="28"/>
        <v>0</v>
      </c>
      <c r="U43" s="157">
        <f t="shared" si="28"/>
        <v>0</v>
      </c>
      <c r="V43" s="157">
        <f t="shared" si="28"/>
        <v>0</v>
      </c>
      <c r="W43" s="157">
        <f t="shared" si="11"/>
        <v>0</v>
      </c>
      <c r="X43" s="152">
        <f t="shared" si="11"/>
        <v>0</v>
      </c>
      <c r="Y43" s="152">
        <f t="shared" si="11"/>
        <v>0</v>
      </c>
      <c r="Z43" s="153">
        <f t="shared" si="11"/>
        <v>0</v>
      </c>
    </row>
    <row r="44" spans="1:26" ht="15.75" x14ac:dyDescent="0.25">
      <c r="A44" s="110">
        <f t="shared" si="12"/>
        <v>0</v>
      </c>
      <c r="B44" s="98">
        <f t="shared" si="13"/>
        <v>0</v>
      </c>
      <c r="C44" s="185">
        <f t="shared" si="7"/>
        <v>0</v>
      </c>
      <c r="D44" s="186">
        <f t="shared" si="14"/>
        <v>0</v>
      </c>
      <c r="E44" s="157">
        <f t="shared" si="27"/>
        <v>0</v>
      </c>
      <c r="F44" s="157">
        <f t="shared" si="27"/>
        <v>0</v>
      </c>
      <c r="G44" s="157">
        <f t="shared" si="27"/>
        <v>0</v>
      </c>
      <c r="H44" s="157">
        <f t="shared" si="27"/>
        <v>0</v>
      </c>
      <c r="I44" s="157">
        <f t="shared" si="27"/>
        <v>0</v>
      </c>
      <c r="J44" s="157">
        <f t="shared" si="27"/>
        <v>0</v>
      </c>
      <c r="K44" s="185" t="e">
        <f t="shared" si="9"/>
        <v>#DIV/0!</v>
      </c>
      <c r="L44" s="185" t="b">
        <f t="shared" si="16"/>
        <v>1</v>
      </c>
      <c r="M44" s="157">
        <f t="shared" ref="M44:V44" si="29">($D44*M19/100)</f>
        <v>0</v>
      </c>
      <c r="N44" s="157">
        <f t="shared" si="29"/>
        <v>0</v>
      </c>
      <c r="O44" s="157">
        <f t="shared" si="29"/>
        <v>0</v>
      </c>
      <c r="P44" s="157">
        <f t="shared" si="29"/>
        <v>0</v>
      </c>
      <c r="Q44" s="158">
        <f t="shared" si="29"/>
        <v>0</v>
      </c>
      <c r="R44" s="157">
        <f t="shared" si="29"/>
        <v>0</v>
      </c>
      <c r="S44" s="157">
        <f t="shared" si="29"/>
        <v>0</v>
      </c>
      <c r="T44" s="157">
        <f t="shared" si="29"/>
        <v>0</v>
      </c>
      <c r="U44" s="157">
        <f t="shared" si="29"/>
        <v>0</v>
      </c>
      <c r="V44" s="157">
        <f t="shared" si="29"/>
        <v>0</v>
      </c>
      <c r="W44" s="157">
        <f t="shared" si="11"/>
        <v>0</v>
      </c>
      <c r="X44" s="152">
        <f t="shared" si="11"/>
        <v>0</v>
      </c>
      <c r="Y44" s="152">
        <f t="shared" si="11"/>
        <v>0</v>
      </c>
      <c r="Z44" s="153">
        <f t="shared" si="11"/>
        <v>0</v>
      </c>
    </row>
    <row r="45" spans="1:26" ht="15.75" x14ac:dyDescent="0.25">
      <c r="A45" s="110">
        <f t="shared" si="12"/>
        <v>0</v>
      </c>
      <c r="B45" s="98">
        <f t="shared" si="13"/>
        <v>0</v>
      </c>
      <c r="C45" s="185">
        <f t="shared" si="7"/>
        <v>0</v>
      </c>
      <c r="D45" s="186">
        <f t="shared" si="14"/>
        <v>0</v>
      </c>
      <c r="E45" s="157">
        <f t="shared" si="27"/>
        <v>0</v>
      </c>
      <c r="F45" s="157">
        <f t="shared" si="27"/>
        <v>0</v>
      </c>
      <c r="G45" s="157">
        <f t="shared" si="27"/>
        <v>0</v>
      </c>
      <c r="H45" s="157">
        <f t="shared" si="27"/>
        <v>0</v>
      </c>
      <c r="I45" s="157">
        <f t="shared" si="27"/>
        <v>0</v>
      </c>
      <c r="J45" s="157">
        <f t="shared" si="27"/>
        <v>0</v>
      </c>
      <c r="K45" s="185" t="e">
        <f t="shared" si="9"/>
        <v>#DIV/0!</v>
      </c>
      <c r="L45" s="185" t="b">
        <f t="shared" si="16"/>
        <v>1</v>
      </c>
      <c r="M45" s="157">
        <f t="shared" ref="M45:V45" si="30">($D45*M20/100)</f>
        <v>0</v>
      </c>
      <c r="N45" s="157">
        <f t="shared" si="30"/>
        <v>0</v>
      </c>
      <c r="O45" s="157">
        <f t="shared" si="30"/>
        <v>0</v>
      </c>
      <c r="P45" s="157">
        <f t="shared" si="30"/>
        <v>0</v>
      </c>
      <c r="Q45" s="158">
        <f t="shared" si="30"/>
        <v>0</v>
      </c>
      <c r="R45" s="157">
        <f t="shared" si="30"/>
        <v>0</v>
      </c>
      <c r="S45" s="157">
        <f t="shared" si="30"/>
        <v>0</v>
      </c>
      <c r="T45" s="157">
        <f t="shared" si="30"/>
        <v>0</v>
      </c>
      <c r="U45" s="157">
        <f t="shared" si="30"/>
        <v>0</v>
      </c>
      <c r="V45" s="157">
        <f t="shared" si="30"/>
        <v>0</v>
      </c>
      <c r="W45" s="157">
        <f t="shared" si="11"/>
        <v>0</v>
      </c>
      <c r="X45" s="152">
        <f t="shared" si="11"/>
        <v>0</v>
      </c>
      <c r="Y45" s="152">
        <f t="shared" si="11"/>
        <v>0</v>
      </c>
      <c r="Z45" s="153">
        <f t="shared" si="11"/>
        <v>0</v>
      </c>
    </row>
    <row r="46" spans="1:26" ht="15.75" x14ac:dyDescent="0.25">
      <c r="A46" s="110">
        <f t="shared" si="12"/>
        <v>0</v>
      </c>
      <c r="B46" s="98">
        <f t="shared" si="13"/>
        <v>0</v>
      </c>
      <c r="C46" s="185">
        <f t="shared" si="7"/>
        <v>0</v>
      </c>
      <c r="D46" s="186">
        <f t="shared" si="14"/>
        <v>0</v>
      </c>
      <c r="E46" s="157">
        <f t="shared" si="27"/>
        <v>0</v>
      </c>
      <c r="F46" s="157">
        <f t="shared" si="27"/>
        <v>0</v>
      </c>
      <c r="G46" s="157">
        <f t="shared" si="27"/>
        <v>0</v>
      </c>
      <c r="H46" s="157">
        <f t="shared" si="27"/>
        <v>0</v>
      </c>
      <c r="I46" s="157">
        <f t="shared" si="27"/>
        <v>0</v>
      </c>
      <c r="J46" s="157">
        <f t="shared" si="27"/>
        <v>0</v>
      </c>
      <c r="K46" s="185" t="e">
        <f t="shared" si="9"/>
        <v>#DIV/0!</v>
      </c>
      <c r="L46" s="185" t="b">
        <f t="shared" si="16"/>
        <v>1</v>
      </c>
      <c r="M46" s="157">
        <f t="shared" ref="M46:V46" si="31">($D46*M21/100)</f>
        <v>0</v>
      </c>
      <c r="N46" s="157">
        <f t="shared" si="31"/>
        <v>0</v>
      </c>
      <c r="O46" s="157">
        <f t="shared" si="31"/>
        <v>0</v>
      </c>
      <c r="P46" s="157">
        <f t="shared" si="31"/>
        <v>0</v>
      </c>
      <c r="Q46" s="158">
        <f t="shared" si="31"/>
        <v>0</v>
      </c>
      <c r="R46" s="157">
        <f t="shared" si="31"/>
        <v>0</v>
      </c>
      <c r="S46" s="157">
        <f t="shared" si="31"/>
        <v>0</v>
      </c>
      <c r="T46" s="157">
        <f t="shared" si="31"/>
        <v>0</v>
      </c>
      <c r="U46" s="157">
        <f t="shared" si="31"/>
        <v>0</v>
      </c>
      <c r="V46" s="157">
        <f t="shared" si="31"/>
        <v>0</v>
      </c>
      <c r="W46" s="157">
        <f t="shared" si="11"/>
        <v>0</v>
      </c>
      <c r="X46" s="152">
        <f t="shared" si="11"/>
        <v>0</v>
      </c>
      <c r="Y46" s="152">
        <f t="shared" si="11"/>
        <v>0</v>
      </c>
      <c r="Z46" s="153">
        <f t="shared" si="11"/>
        <v>0</v>
      </c>
    </row>
    <row r="47" spans="1:26" ht="15.75" x14ac:dyDescent="0.25">
      <c r="A47" s="110">
        <f t="shared" si="12"/>
        <v>0</v>
      </c>
      <c r="B47" s="98">
        <f t="shared" si="13"/>
        <v>0</v>
      </c>
      <c r="C47" s="185">
        <f t="shared" si="7"/>
        <v>0</v>
      </c>
      <c r="D47" s="186">
        <f t="shared" si="14"/>
        <v>0</v>
      </c>
      <c r="E47" s="157">
        <f t="shared" si="27"/>
        <v>0</v>
      </c>
      <c r="F47" s="157">
        <f t="shared" si="27"/>
        <v>0</v>
      </c>
      <c r="G47" s="157">
        <f t="shared" si="27"/>
        <v>0</v>
      </c>
      <c r="H47" s="157">
        <f t="shared" si="27"/>
        <v>0</v>
      </c>
      <c r="I47" s="157">
        <f t="shared" si="27"/>
        <v>0</v>
      </c>
      <c r="J47" s="157">
        <f t="shared" si="27"/>
        <v>0</v>
      </c>
      <c r="K47" s="185" t="e">
        <f t="shared" si="9"/>
        <v>#DIV/0!</v>
      </c>
      <c r="L47" s="185" t="b">
        <f t="shared" si="16"/>
        <v>1</v>
      </c>
      <c r="M47" s="157">
        <f t="shared" ref="M47:V47" si="32">($D47*M22/100)</f>
        <v>0</v>
      </c>
      <c r="N47" s="157">
        <f t="shared" si="32"/>
        <v>0</v>
      </c>
      <c r="O47" s="157">
        <f t="shared" si="32"/>
        <v>0</v>
      </c>
      <c r="P47" s="157">
        <f t="shared" si="32"/>
        <v>0</v>
      </c>
      <c r="Q47" s="158">
        <f t="shared" si="32"/>
        <v>0</v>
      </c>
      <c r="R47" s="157">
        <f t="shared" si="32"/>
        <v>0</v>
      </c>
      <c r="S47" s="157">
        <f t="shared" si="32"/>
        <v>0</v>
      </c>
      <c r="T47" s="157">
        <f t="shared" si="32"/>
        <v>0</v>
      </c>
      <c r="U47" s="157">
        <f t="shared" si="32"/>
        <v>0</v>
      </c>
      <c r="V47" s="157">
        <f t="shared" si="32"/>
        <v>0</v>
      </c>
      <c r="W47" s="157">
        <f t="shared" si="11"/>
        <v>0</v>
      </c>
      <c r="X47" s="152">
        <f t="shared" si="11"/>
        <v>0</v>
      </c>
      <c r="Y47" s="152">
        <f t="shared" si="11"/>
        <v>0</v>
      </c>
      <c r="Z47" s="153">
        <f t="shared" si="11"/>
        <v>0</v>
      </c>
    </row>
    <row r="48" spans="1:26" ht="15.75" x14ac:dyDescent="0.25">
      <c r="A48" s="110">
        <f t="shared" si="12"/>
        <v>0</v>
      </c>
      <c r="B48" s="187">
        <f t="shared" si="13"/>
        <v>0</v>
      </c>
      <c r="C48" s="185">
        <f t="shared" si="7"/>
        <v>0</v>
      </c>
      <c r="D48" s="186">
        <f t="shared" si="14"/>
        <v>0</v>
      </c>
      <c r="E48" s="157">
        <f t="shared" si="27"/>
        <v>0</v>
      </c>
      <c r="F48" s="157">
        <f t="shared" si="27"/>
        <v>0</v>
      </c>
      <c r="G48" s="157">
        <f t="shared" si="27"/>
        <v>0</v>
      </c>
      <c r="H48" s="157">
        <f t="shared" si="27"/>
        <v>0</v>
      </c>
      <c r="I48" s="157">
        <f t="shared" si="27"/>
        <v>0</v>
      </c>
      <c r="J48" s="157">
        <f t="shared" si="27"/>
        <v>0</v>
      </c>
      <c r="K48" s="185" t="e">
        <f t="shared" si="9"/>
        <v>#DIV/0!</v>
      </c>
      <c r="L48" s="185" t="b">
        <f t="shared" si="16"/>
        <v>1</v>
      </c>
      <c r="M48" s="157">
        <f t="shared" ref="M48:V48" si="33">($D48*M23/100)</f>
        <v>0</v>
      </c>
      <c r="N48" s="157">
        <f t="shared" si="33"/>
        <v>0</v>
      </c>
      <c r="O48" s="157">
        <f t="shared" si="33"/>
        <v>0</v>
      </c>
      <c r="P48" s="157">
        <f t="shared" si="33"/>
        <v>0</v>
      </c>
      <c r="Q48" s="158">
        <f t="shared" si="33"/>
        <v>0</v>
      </c>
      <c r="R48" s="157">
        <f t="shared" si="33"/>
        <v>0</v>
      </c>
      <c r="S48" s="157">
        <f t="shared" si="33"/>
        <v>0</v>
      </c>
      <c r="T48" s="157">
        <f t="shared" si="33"/>
        <v>0</v>
      </c>
      <c r="U48" s="157">
        <f t="shared" si="33"/>
        <v>0</v>
      </c>
      <c r="V48" s="157">
        <f t="shared" si="33"/>
        <v>0</v>
      </c>
      <c r="W48" s="157">
        <f t="shared" si="11"/>
        <v>0</v>
      </c>
      <c r="X48" s="152">
        <f t="shared" si="11"/>
        <v>0</v>
      </c>
      <c r="Y48" s="152">
        <f t="shared" si="11"/>
        <v>0</v>
      </c>
      <c r="Z48" s="153">
        <f t="shared" si="11"/>
        <v>0</v>
      </c>
    </row>
    <row r="49" spans="1:26" ht="15.75" x14ac:dyDescent="0.25">
      <c r="A49" s="110">
        <f t="shared" si="12"/>
        <v>0</v>
      </c>
      <c r="B49" s="187">
        <f t="shared" si="13"/>
        <v>0</v>
      </c>
      <c r="C49" s="185">
        <f t="shared" si="7"/>
        <v>0</v>
      </c>
      <c r="D49" s="186">
        <f t="shared" si="14"/>
        <v>0</v>
      </c>
      <c r="E49" s="157">
        <f t="shared" si="27"/>
        <v>0</v>
      </c>
      <c r="F49" s="157">
        <f t="shared" si="27"/>
        <v>0</v>
      </c>
      <c r="G49" s="157">
        <f t="shared" si="27"/>
        <v>0</v>
      </c>
      <c r="H49" s="157">
        <f t="shared" si="27"/>
        <v>0</v>
      </c>
      <c r="I49" s="157">
        <f t="shared" si="27"/>
        <v>0</v>
      </c>
      <c r="J49" s="157">
        <f t="shared" si="27"/>
        <v>0</v>
      </c>
      <c r="K49" s="185" t="e">
        <f t="shared" si="9"/>
        <v>#DIV/0!</v>
      </c>
      <c r="L49" s="185" t="b">
        <f t="shared" si="16"/>
        <v>1</v>
      </c>
      <c r="M49" s="157">
        <f t="shared" ref="M49:Z49" si="34">($D49*M24/100)</f>
        <v>0</v>
      </c>
      <c r="N49" s="157">
        <f t="shared" si="34"/>
        <v>0</v>
      </c>
      <c r="O49" s="157">
        <f t="shared" si="34"/>
        <v>0</v>
      </c>
      <c r="P49" s="157">
        <f t="shared" si="34"/>
        <v>0</v>
      </c>
      <c r="Q49" s="158">
        <f t="shared" si="34"/>
        <v>0</v>
      </c>
      <c r="R49" s="157">
        <f t="shared" si="34"/>
        <v>0</v>
      </c>
      <c r="S49" s="157">
        <f t="shared" si="34"/>
        <v>0</v>
      </c>
      <c r="T49" s="157">
        <f t="shared" si="34"/>
        <v>0</v>
      </c>
      <c r="U49" s="157">
        <f t="shared" si="34"/>
        <v>0</v>
      </c>
      <c r="V49" s="157">
        <f t="shared" si="34"/>
        <v>0</v>
      </c>
      <c r="W49" s="157">
        <f t="shared" si="34"/>
        <v>0</v>
      </c>
      <c r="X49" s="152">
        <f t="shared" si="34"/>
        <v>0</v>
      </c>
      <c r="Y49" s="152">
        <f t="shared" si="34"/>
        <v>0</v>
      </c>
      <c r="Z49" s="153">
        <f t="shared" si="34"/>
        <v>0</v>
      </c>
    </row>
    <row r="50" spans="1:26" ht="15.75" x14ac:dyDescent="0.25">
      <c r="A50" s="110">
        <f t="shared" si="12"/>
        <v>0</v>
      </c>
      <c r="B50" s="187">
        <f t="shared" si="13"/>
        <v>0</v>
      </c>
      <c r="C50" s="185">
        <f t="shared" si="7"/>
        <v>0</v>
      </c>
      <c r="D50" s="186">
        <f t="shared" si="14"/>
        <v>0</v>
      </c>
      <c r="E50" s="157">
        <f t="shared" ref="E50:J50" si="35">($D50*E25/100)</f>
        <v>0</v>
      </c>
      <c r="F50" s="157">
        <f t="shared" si="35"/>
        <v>0</v>
      </c>
      <c r="G50" s="157">
        <f t="shared" si="35"/>
        <v>0</v>
      </c>
      <c r="H50" s="157">
        <f t="shared" si="35"/>
        <v>0</v>
      </c>
      <c r="I50" s="157">
        <f t="shared" si="35"/>
        <v>0</v>
      </c>
      <c r="J50" s="157">
        <f t="shared" si="35"/>
        <v>0</v>
      </c>
      <c r="K50" s="185" t="e">
        <f t="shared" si="9"/>
        <v>#DIV/0!</v>
      </c>
      <c r="L50" s="185" t="b">
        <f t="shared" si="16"/>
        <v>1</v>
      </c>
      <c r="M50" s="157">
        <f t="shared" ref="M50:Z50" si="36">($D50*M25/100)</f>
        <v>0</v>
      </c>
      <c r="N50" s="157">
        <f t="shared" si="36"/>
        <v>0</v>
      </c>
      <c r="O50" s="157">
        <f t="shared" si="36"/>
        <v>0</v>
      </c>
      <c r="P50" s="157">
        <f t="shared" si="36"/>
        <v>0</v>
      </c>
      <c r="Q50" s="158">
        <f t="shared" si="36"/>
        <v>0</v>
      </c>
      <c r="R50" s="157">
        <f t="shared" si="36"/>
        <v>0</v>
      </c>
      <c r="S50" s="157">
        <f t="shared" si="36"/>
        <v>0</v>
      </c>
      <c r="T50" s="157">
        <f t="shared" si="36"/>
        <v>0</v>
      </c>
      <c r="U50" s="157">
        <f t="shared" si="36"/>
        <v>0</v>
      </c>
      <c r="V50" s="157">
        <f t="shared" si="36"/>
        <v>0</v>
      </c>
      <c r="W50" s="157">
        <f t="shared" si="36"/>
        <v>0</v>
      </c>
      <c r="X50" s="152">
        <f t="shared" si="36"/>
        <v>0</v>
      </c>
      <c r="Y50" s="152">
        <f t="shared" si="36"/>
        <v>0</v>
      </c>
      <c r="Z50" s="153">
        <f t="shared" si="36"/>
        <v>0</v>
      </c>
    </row>
    <row r="51" spans="1:26" ht="15.75" x14ac:dyDescent="0.25">
      <c r="A51" s="161">
        <f t="shared" si="12"/>
        <v>0</v>
      </c>
      <c r="B51" s="188">
        <f t="shared" si="13"/>
        <v>0</v>
      </c>
      <c r="C51" s="189">
        <f t="shared" si="7"/>
        <v>0</v>
      </c>
      <c r="D51" s="190">
        <f t="shared" si="14"/>
        <v>0</v>
      </c>
      <c r="E51" s="166">
        <f t="shared" ref="E51:J51" si="37">($D51*E26/100)</f>
        <v>0</v>
      </c>
      <c r="F51" s="166">
        <f t="shared" si="37"/>
        <v>0</v>
      </c>
      <c r="G51" s="166">
        <f t="shared" si="37"/>
        <v>0</v>
      </c>
      <c r="H51" s="166">
        <f t="shared" si="37"/>
        <v>0</v>
      </c>
      <c r="I51" s="166">
        <f t="shared" si="37"/>
        <v>0</v>
      </c>
      <c r="J51" s="166">
        <f t="shared" si="37"/>
        <v>0</v>
      </c>
      <c r="K51" s="185" t="e">
        <f t="shared" si="9"/>
        <v>#DIV/0!</v>
      </c>
      <c r="L51" s="185" t="b">
        <f t="shared" si="16"/>
        <v>1</v>
      </c>
      <c r="M51" s="166">
        <f t="shared" ref="M51:Z51" si="38">($D51*M26/100)</f>
        <v>0</v>
      </c>
      <c r="N51" s="166">
        <f t="shared" si="38"/>
        <v>0</v>
      </c>
      <c r="O51" s="166">
        <f t="shared" si="38"/>
        <v>0</v>
      </c>
      <c r="P51" s="166">
        <f t="shared" si="38"/>
        <v>0</v>
      </c>
      <c r="Q51" s="167">
        <f t="shared" si="38"/>
        <v>0</v>
      </c>
      <c r="R51" s="166">
        <f t="shared" si="38"/>
        <v>0</v>
      </c>
      <c r="S51" s="166">
        <f t="shared" si="38"/>
        <v>0</v>
      </c>
      <c r="T51" s="166">
        <f t="shared" si="38"/>
        <v>0</v>
      </c>
      <c r="U51" s="166">
        <f t="shared" si="38"/>
        <v>0</v>
      </c>
      <c r="V51" s="166">
        <f t="shared" si="38"/>
        <v>0</v>
      </c>
      <c r="W51" s="166">
        <f t="shared" si="38"/>
        <v>0</v>
      </c>
      <c r="X51" s="170">
        <f t="shared" si="38"/>
        <v>0</v>
      </c>
      <c r="Y51" s="170">
        <f t="shared" si="38"/>
        <v>0</v>
      </c>
      <c r="Z51" s="171">
        <f t="shared" si="38"/>
        <v>0</v>
      </c>
    </row>
    <row r="52" spans="1:26" ht="18" customHeight="1" x14ac:dyDescent="0.25">
      <c r="A52" s="46" t="s">
        <v>153</v>
      </c>
      <c r="B52" s="46"/>
      <c r="C52" s="191">
        <f>K52</f>
        <v>10.150609556306279</v>
      </c>
      <c r="D52" s="130">
        <f>SUM(D32:D51)</f>
        <v>100</v>
      </c>
      <c r="E52" s="98">
        <f t="shared" ref="E52:J52" si="39">SUM(E32:E51)</f>
        <v>56.305158236071726</v>
      </c>
      <c r="F52" s="98">
        <f t="shared" si="39"/>
        <v>29.170944558057553</v>
      </c>
      <c r="G52" s="98">
        <f t="shared" si="39"/>
        <v>11.371891488808792</v>
      </c>
      <c r="H52" s="98">
        <f t="shared" si="39"/>
        <v>1.5397917678827664</v>
      </c>
      <c r="I52" s="98">
        <f t="shared" si="39"/>
        <v>0.41890551029862044</v>
      </c>
      <c r="J52" s="98">
        <f t="shared" si="39"/>
        <v>0.59744630368219453</v>
      </c>
      <c r="K52" s="191">
        <f>SUM(C32:C51)</f>
        <v>10.150609556306279</v>
      </c>
      <c r="L52" s="191"/>
      <c r="M52" s="104">
        <f t="shared" ref="M52:Z52" si="40">SUM(M32:M51)</f>
        <v>0.31696408193702186</v>
      </c>
      <c r="N52" s="104">
        <f t="shared" si="40"/>
        <v>0.23125538093032186</v>
      </c>
      <c r="O52" s="104">
        <f t="shared" si="40"/>
        <v>0.11494390274215596</v>
      </c>
      <c r="P52" s="104">
        <f t="shared" si="40"/>
        <v>8.0345848350977871</v>
      </c>
      <c r="Q52" s="176">
        <f t="shared" si="40"/>
        <v>128.09551786864313</v>
      </c>
      <c r="R52" s="104">
        <f t="shared" si="40"/>
        <v>145.48611974194128</v>
      </c>
      <c r="S52" s="174">
        <f t="shared" si="40"/>
        <v>0.12176833470798919</v>
      </c>
      <c r="T52" s="104">
        <f t="shared" si="40"/>
        <v>47.138011682691754</v>
      </c>
      <c r="U52" s="98">
        <f t="shared" si="40"/>
        <v>57.237766504344279</v>
      </c>
      <c r="V52" s="98">
        <f t="shared" si="40"/>
        <v>4.1750268340357257</v>
      </c>
      <c r="W52" s="98">
        <f t="shared" si="40"/>
        <v>20.514352537087461</v>
      </c>
      <c r="X52" s="180">
        <f t="shared" si="40"/>
        <v>28.57003400860949</v>
      </c>
      <c r="Y52" s="180">
        <f t="shared" si="40"/>
        <v>60.521721445761351</v>
      </c>
      <c r="Z52" s="180">
        <f t="shared" si="40"/>
        <v>61.501191996113292</v>
      </c>
    </row>
    <row r="53" spans="1:26" ht="15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" x14ac:dyDescent="0.2">
      <c r="A54" s="108" t="s">
        <v>171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" x14ac:dyDescent="0.2">
      <c r="A55" s="108" t="s">
        <v>168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idden="1" x14ac:dyDescent="0.2"/>
    <row r="57" spans="1:26" hidden="1" x14ac:dyDescent="0.2"/>
    <row r="58" spans="1:26" hidden="1" x14ac:dyDescent="0.2"/>
    <row r="59" spans="1:26" hidden="1" x14ac:dyDescent="0.2"/>
    <row r="60" spans="1:26" hidden="1" x14ac:dyDescent="0.2"/>
    <row r="61" spans="1:26" hidden="1" x14ac:dyDescent="0.2"/>
    <row r="62" spans="1:26" hidden="1" x14ac:dyDescent="0.2"/>
    <row r="63" spans="1:26" hidden="1" x14ac:dyDescent="0.2"/>
    <row r="64" spans="1:2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C032" sheet="1" objects="1" scenarios="1"/>
  <mergeCells count="5">
    <mergeCell ref="E5:Z5"/>
    <mergeCell ref="A1:Z1"/>
    <mergeCell ref="E30:Z30"/>
    <mergeCell ref="A3:Z3"/>
    <mergeCell ref="A29:Z29"/>
  </mergeCells>
  <phoneticPr fontId="0" type="noConversion"/>
  <conditionalFormatting sqref="G27">
    <cfRule type="expression" dxfId="0" priority="1" stopIfTrue="1">
      <formula>"AC19"</formula>
    </cfRule>
  </conditionalFormatting>
  <pageMargins left="0.66" right="0.36" top="0.56999999999999995" bottom="0.55000000000000004" header="0.5" footer="0.5"/>
  <pageSetup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FORMULATION</vt:lpstr>
      <vt:lpstr>FEED LIST</vt:lpstr>
      <vt:lpstr>MIXING SHEET</vt:lpstr>
      <vt:lpstr>NUTRIENTS</vt:lpstr>
      <vt:lpstr>\e</vt:lpstr>
      <vt:lpstr>\f</vt:lpstr>
      <vt:lpstr>\s</vt:lpstr>
      <vt:lpstr>\z</vt:lpstr>
      <vt:lpstr>FEEDS</vt:lpstr>
      <vt:lpstr>'FEED LIST'!Print_Area</vt:lpstr>
      <vt:lpstr>FORMULATION!Print_Area</vt:lpstr>
      <vt:lpstr>'MIXING SHEET'!Print_Area</vt:lpstr>
      <vt:lpstr>NUTRIENTS!Print_Area</vt:lpstr>
      <vt:lpstr>FORMULATION!Print_Area_MI</vt:lpstr>
      <vt:lpstr>'FEED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ration program</dc:title>
  <dc:creator>Animal Science Dept.</dc:creator>
  <cp:lastModifiedBy>Richards, Chris</cp:lastModifiedBy>
  <cp:lastPrinted>2010-03-15T16:47:42Z</cp:lastPrinted>
  <dcterms:created xsi:type="dcterms:W3CDTF">1999-05-04T21:40:11Z</dcterms:created>
  <dcterms:modified xsi:type="dcterms:W3CDTF">2011-10-13T21:35:15Z</dcterms:modified>
</cp:coreProperties>
</file>