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155" windowHeight="898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Author</author>
    <author>lfalcone</author>
    <author>Roger Sahs</author>
  </authors>
  <commentList>
    <comment ref="E20" authorId="0">
      <text>
        <r>
          <rPr>
            <b/>
            <sz val="10"/>
            <rFont val="Tahoma"/>
            <family val="2"/>
          </rPr>
          <t>Enter the current market value for the base hay in dollars per ton. This value will be used to adjust calculated values for form utility.</t>
        </r>
      </text>
    </comment>
    <comment ref="B10" authorId="0">
      <text>
        <r>
          <rPr>
            <b/>
            <sz val="10"/>
            <rFont val="Tahoma"/>
            <family val="2"/>
          </rPr>
          <t>Enter a feed such as corn or other energy concentrate to use in valuing the energy content of the hay in this analysis.</t>
        </r>
      </text>
    </comment>
    <comment ref="B11" authorId="0">
      <text>
        <r>
          <rPr>
            <b/>
            <sz val="10"/>
            <rFont val="Tahoma"/>
            <family val="2"/>
          </rPr>
          <t>Enter a feed such as cottonseed meal or other protein concentrate to use in valuing the protein content of the hay in this analysis.</t>
        </r>
      </text>
    </comment>
    <comment ref="F10" authorId="1">
      <text>
        <r>
          <rPr>
            <b/>
            <sz val="10"/>
            <rFont val="Tahoma"/>
            <family val="2"/>
          </rPr>
          <t>Enter a value in $ per bushel for corn or other energy concentrate to use in valuing the energy content of the hay in this analysis.</t>
        </r>
      </text>
    </comment>
    <comment ref="F11" authorId="1">
      <text>
        <r>
          <rPr>
            <b/>
            <sz val="10"/>
            <rFont val="Tahoma"/>
            <family val="2"/>
          </rPr>
          <t>Enter a value in $ per ton for cottonseed meal or other protein concentrate to use in valuing the protein content of the hay in this analysis.</t>
        </r>
      </text>
    </comment>
    <comment ref="B9" authorId="2">
      <text>
        <r>
          <rPr>
            <b/>
            <sz val="10"/>
            <rFont val="Tahoma"/>
            <family val="2"/>
          </rPr>
          <t>Use caution in comparing dissimilar feeds and consider the purpose of the supplemental feed.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<sst xmlns="http://schemas.openxmlformats.org/spreadsheetml/2006/main" count="55" uniqueCount="48">
  <si>
    <t>% DM</t>
  </si>
  <si>
    <t>CP % DM</t>
  </si>
  <si>
    <t>TDN % DM</t>
  </si>
  <si>
    <t>Corn</t>
  </si>
  <si>
    <t>Cottonseed meal</t>
  </si>
  <si>
    <t>$/ton</t>
  </si>
  <si>
    <t xml:space="preserve">      Item</t>
  </si>
  <si>
    <t>Base Hay</t>
  </si>
  <si>
    <t/>
  </si>
  <si>
    <t xml:space="preserve"> </t>
  </si>
  <si>
    <t>Hay DM %</t>
  </si>
  <si>
    <t>Hay crude protein, % DM</t>
  </si>
  <si>
    <t>Hay TDN, % DM</t>
  </si>
  <si>
    <t>Weight Of Hay Bale (Lb. per Bale)</t>
  </si>
  <si>
    <t>Bales Per Ton</t>
  </si>
  <si>
    <t>Sensitivity Analysis</t>
  </si>
  <si>
    <t>Hay crude protein, %</t>
  </si>
  <si>
    <t>Hay TDN, %</t>
  </si>
  <si>
    <t>Name of Feed</t>
  </si>
  <si>
    <t>Crude Protein %</t>
  </si>
  <si>
    <t>Cost of Feed Per Pound</t>
  </si>
  <si>
    <t>Cost of Actual</t>
  </si>
  <si>
    <t>Cost of Protein</t>
  </si>
  <si>
    <t>Value Per Bale Calculated on Analysis</t>
  </si>
  <si>
    <t>Value Per Bale -- Market Adjusted</t>
  </si>
  <si>
    <t>Actual Protein Cost Per Pound of Feed</t>
  </si>
  <si>
    <t>Calculated</t>
  </si>
  <si>
    <t>Alfalfa</t>
  </si>
  <si>
    <t xml:space="preserve">            Value of </t>
  </si>
  <si>
    <t>$/bale</t>
  </si>
  <si>
    <t>Mkt. Adjusted</t>
  </si>
  <si>
    <t>Variation of crude protein %</t>
  </si>
  <si>
    <t>Alternative Hay</t>
  </si>
  <si>
    <t>Unit</t>
  </si>
  <si>
    <t>lbs/unit</t>
  </si>
  <si>
    <t>$/unit</t>
  </si>
  <si>
    <t>Hay Value Calculated on Analysis, $/ton</t>
  </si>
  <si>
    <t>Base Hay Market Value, $/ton</t>
  </si>
  <si>
    <t>Hay Value - Market Adjusted,  $/ton</t>
  </si>
  <si>
    <t>Hay Value, $/ton</t>
  </si>
  <si>
    <t>bushel</t>
  </si>
  <si>
    <t>ton</t>
  </si>
  <si>
    <t>Prairie Hay</t>
  </si>
  <si>
    <t>Crude protein of hay sample  %</t>
  </si>
  <si>
    <t xml:space="preserve"> Protein, $/Lb.</t>
  </si>
  <si>
    <t>Cost of Feed</t>
  </si>
  <si>
    <r>
      <rPr>
        <sz val="18"/>
        <rFont val="Arial"/>
        <family val="2"/>
      </rPr>
      <t>Estimating Hay Value Based on Chemical Analysis</t>
    </r>
    <r>
      <rPr>
        <sz val="10"/>
        <rFont val="Arial"/>
        <family val="2"/>
      </rPr>
      <t xml:space="preserve">
Texas Agrilife Extension and Oklahoma State University</t>
    </r>
    <r>
      <rPr>
        <sz val="16"/>
        <color indexed="8"/>
        <rFont val="Calibri"/>
        <family val="2"/>
      </rPr>
      <t xml:space="preserve">
</t>
    </r>
    <r>
      <rPr>
        <sz val="10"/>
        <rFont val="Arial"/>
        <family val="2"/>
      </rPr>
      <t xml:space="preserve">
Developed by
James McGrann, Lawrence Falconer, Nathan Green, John Parker, Jerffery Stone, and Clay Rolle, Texas A&amp;M University
Update by
Damona Doye and Roger Sahs, Agricultural Economics, Oklahoma State University, and Lawrence Falconer, Texas Agrilife Extension Service
</t>
    </r>
  </si>
  <si>
    <t>Feed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</si>
</sst>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_);_(* \(#,##0.0\);_(* &quot;-&quot;??_);_(@_)"/>
    <numFmt numFmtId="166" formatCode="0.00_)"/>
    <numFmt numFmtId="167" formatCode="&quot;$&quot;#,##0.0000"/>
    <numFmt numFmtId="168" formatCode="0.0_);\(0.0\)"/>
    <numFmt numFmtId="169" formatCode="0.0"/>
    <numFmt numFmtId="170" formatCode="&quot;$&quot;#,##0.000_);\(&quot;$&quot;#,##0.000\)"/>
    <numFmt numFmtId="171" formatCode="&quot;$&quot;#,##0.0000_);\(&quot;$&quot;#,##0.0000\)"/>
    <numFmt numFmtId="172" formatCode="_(* #,##0_);_(* \(#,##0\);_(* &quot;-&quot;??_);_(@_)"/>
    <numFmt numFmtId="173" formatCode="\$#,##0.00_);\(\$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12"/>
      <name val="Arial"/>
      <family val="2"/>
    </font>
    <font>
      <sz val="10"/>
      <color indexed="12"/>
      <name val="Courier"/>
      <family val="3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6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0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64" fontId="5" fillId="0" borderId="10" xfId="0" applyNumberFormat="1" applyFont="1" applyBorder="1" applyAlignment="1" applyProtection="1">
      <alignment/>
      <protection locked="0"/>
    </xf>
    <xf numFmtId="7" fontId="5" fillId="0" borderId="10" xfId="0" applyNumberFormat="1" applyFont="1" applyBorder="1" applyAlignment="1" applyProtection="1">
      <alignment/>
      <protection locked="0"/>
    </xf>
    <xf numFmtId="165" fontId="5" fillId="0" borderId="10" xfId="42" applyNumberFormat="1" applyFont="1" applyBorder="1" applyAlignment="1" applyProtection="1">
      <alignment/>
      <protection locked="0"/>
    </xf>
    <xf numFmtId="166" fontId="6" fillId="33" borderId="0" xfId="0" applyNumberFormat="1" applyFont="1" applyFill="1" applyAlignment="1" applyProtection="1">
      <alignment/>
      <protection locked="0"/>
    </xf>
    <xf numFmtId="167" fontId="0" fillId="0" borderId="0" xfId="0" applyNumberFormat="1" applyAlignment="1" applyProtection="1" quotePrefix="1">
      <alignment/>
      <protection/>
    </xf>
    <xf numFmtId="0" fontId="7" fillId="0" borderId="0" xfId="0" applyFont="1" applyAlignment="1" applyProtection="1">
      <alignment horizontal="right"/>
      <protection/>
    </xf>
    <xf numFmtId="168" fontId="5" fillId="0" borderId="10" xfId="0" applyNumberFormat="1" applyFont="1" applyBorder="1" applyAlignment="1" applyProtection="1">
      <alignment/>
      <protection locked="0"/>
    </xf>
    <xf numFmtId="169" fontId="5" fillId="0" borderId="10" xfId="0" applyNumberFormat="1" applyFont="1" applyBorder="1" applyAlignment="1" applyProtection="1">
      <alignment/>
      <protection locked="0"/>
    </xf>
    <xf numFmtId="168" fontId="5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44" fontId="2" fillId="0" borderId="0" xfId="44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fill"/>
      <protection/>
    </xf>
    <xf numFmtId="44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70" fontId="4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/>
      <protection/>
    </xf>
    <xf numFmtId="171" fontId="4" fillId="0" borderId="0" xfId="0" applyNumberFormat="1" applyFont="1" applyAlignment="1" applyProtection="1">
      <alignment/>
      <protection/>
    </xf>
    <xf numFmtId="7" fontId="2" fillId="0" borderId="0" xfId="44" applyNumberFormat="1" applyFont="1" applyAlignment="1" applyProtection="1">
      <alignment/>
      <protection/>
    </xf>
    <xf numFmtId="7" fontId="2" fillId="0" borderId="0" xfId="0" applyNumberFormat="1" applyFont="1" applyAlignment="1" applyProtection="1" quotePrefix="1">
      <alignment/>
      <protection/>
    </xf>
    <xf numFmtId="0" fontId="2" fillId="0" borderId="11" xfId="0" applyFont="1" applyBorder="1" applyAlignment="1" applyProtection="1">
      <alignment/>
      <protection/>
    </xf>
    <xf numFmtId="7" fontId="2" fillId="0" borderId="11" xfId="0" applyNumberFormat="1" applyFont="1" applyBorder="1" applyAlignment="1" applyProtection="1" quotePrefix="1">
      <alignment/>
      <protection/>
    </xf>
    <xf numFmtId="0" fontId="2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/>
      <protection/>
    </xf>
    <xf numFmtId="7" fontId="2" fillId="0" borderId="11" xfId="0" applyNumberFormat="1" applyFont="1" applyBorder="1" applyAlignment="1" applyProtection="1">
      <alignment/>
      <protection/>
    </xf>
    <xf numFmtId="164" fontId="2" fillId="0" borderId="11" xfId="0" applyNumberFormat="1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 locked="0"/>
    </xf>
    <xf numFmtId="168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172" fontId="5" fillId="0" borderId="10" xfId="42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5" fontId="5" fillId="0" borderId="10" xfId="0" applyNumberFormat="1" applyFont="1" applyBorder="1" applyAlignment="1" applyProtection="1">
      <alignment/>
      <protection locked="0"/>
    </xf>
    <xf numFmtId="170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50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 quotePrefix="1">
      <alignment horizontal="center"/>
      <protection/>
    </xf>
    <xf numFmtId="0" fontId="0" fillId="0" borderId="0" xfId="0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7"/>
      <c:rotY val="20"/>
      <c:depthPercent val="100"/>
      <c:rAngAx val="1"/>
    </c:view3D>
    <c:plotArea>
      <c:layout>
        <c:manualLayout>
          <c:xMode val="edge"/>
          <c:yMode val="edge"/>
          <c:x val="0.1085"/>
          <c:y val="0.01225"/>
          <c:w val="0.6485"/>
          <c:h val="0.85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Sheet1!$L$63</c:f>
              <c:strCache>
                <c:ptCount val="1"/>
                <c:pt idx="0">
                  <c:v>Cost of Feed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Sheet1!$M$62:$N$62</c:f>
            </c:strRef>
          </c:cat>
          <c:val>
            <c:numRef>
              <c:f>Sheet1!$M$63:$N$63</c:f>
            </c:numRef>
          </c:val>
          <c:shape val="box"/>
        </c:ser>
        <c:ser>
          <c:idx val="1"/>
          <c:order val="1"/>
          <c:tx>
            <c:strRef>
              <c:f>Sheet1!$L$64</c:f>
              <c:strCache>
                <c:ptCount val="1"/>
                <c:pt idx="0">
                  <c:v>Cost of Protein</c:v>
                </c:pt>
              </c:strCache>
            </c:strRef>
          </c:tx>
          <c:spPr>
            <a:gradFill rotWithShape="1">
              <a:gsLst>
                <a:gs pos="0">
                  <a:srgbClr val="1F497D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Sheet1!$M$62:$N$62</c:f>
            </c:strRef>
          </c:cat>
          <c:val>
            <c:numRef>
              <c:f>Sheet1!$M$64:$N$64</c:f>
            </c:numRef>
          </c:val>
          <c:shape val="box"/>
        </c:ser>
        <c:shape val="box"/>
        <c:axId val="32504888"/>
        <c:axId val="24108537"/>
      </c:bar3DChart>
      <c:catAx>
        <c:axId val="32504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Feeds Evaluated</a:t>
                </a:r>
              </a:p>
            </c:rich>
          </c:tx>
          <c:layout>
            <c:manualLayout>
              <c:xMode val="factor"/>
              <c:yMode val="factor"/>
              <c:x val="0.01675"/>
              <c:y val="0.0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108537"/>
        <c:crosses val="autoZero"/>
        <c:auto val="0"/>
        <c:lblOffset val="100"/>
        <c:tickLblSkip val="1"/>
        <c:noMultiLvlLbl val="0"/>
      </c:catAx>
      <c:valAx>
        <c:axId val="24108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Cost $/Lb.</a:t>
                </a:r>
              </a:p>
            </c:rich>
          </c:tx>
          <c:layout>
            <c:manualLayout>
              <c:xMode val="factor"/>
              <c:yMode val="factor"/>
              <c:x val="-0.04725"/>
              <c:y val="0.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.00_);\(\$#,##0.0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5048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5"/>
          <c:y val="0.44375"/>
          <c:w val="0.220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1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64</xdr:row>
      <xdr:rowOff>0</xdr:rowOff>
    </xdr:from>
    <xdr:to>
      <xdr:col>6</xdr:col>
      <xdr:colOff>847725</xdr:colOff>
      <xdr:row>87</xdr:row>
      <xdr:rowOff>57150</xdr:rowOff>
    </xdr:to>
    <xdr:graphicFrame>
      <xdr:nvGraphicFramePr>
        <xdr:cNvPr id="1" name="Chart 3"/>
        <xdr:cNvGraphicFramePr/>
      </xdr:nvGraphicFramePr>
      <xdr:xfrm>
        <a:off x="257175" y="14173200"/>
        <a:ext cx="57435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8</xdr:col>
      <xdr:colOff>285750</xdr:colOff>
      <xdr:row>3</xdr:row>
      <xdr:rowOff>819150</xdr:rowOff>
    </xdr:from>
    <xdr:to>
      <xdr:col>28</xdr:col>
      <xdr:colOff>257175</xdr:colOff>
      <xdr:row>3</xdr:row>
      <xdr:rowOff>819150</xdr:rowOff>
    </xdr:to>
    <xdr:pic>
      <xdr:nvPicPr>
        <xdr:cNvPr id="2" name="Picture 5" descr="Extensionlogo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2124075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</xdr:row>
      <xdr:rowOff>809625</xdr:rowOff>
    </xdr:from>
    <xdr:to>
      <xdr:col>1</xdr:col>
      <xdr:colOff>400050</xdr:colOff>
      <xdr:row>3</xdr:row>
      <xdr:rowOff>809625</xdr:rowOff>
    </xdr:to>
    <xdr:pic>
      <xdr:nvPicPr>
        <xdr:cNvPr id="3" name="Picture 6" descr="Research+logo7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11455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866775</xdr:colOff>
      <xdr:row>2</xdr:row>
      <xdr:rowOff>123825</xdr:rowOff>
    </xdr:from>
    <xdr:to>
      <xdr:col>8</xdr:col>
      <xdr:colOff>838200</xdr:colOff>
      <xdr:row>3</xdr:row>
      <xdr:rowOff>47625</xdr:rowOff>
    </xdr:to>
    <xdr:pic>
      <xdr:nvPicPr>
        <xdr:cNvPr id="4" name="Picture 8" descr="Extensionlogo5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67550" y="504825"/>
          <a:ext cx="1019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209550</xdr:rowOff>
    </xdr:from>
    <xdr:to>
      <xdr:col>2</xdr:col>
      <xdr:colOff>76200</xdr:colOff>
      <xdr:row>2</xdr:row>
      <xdr:rowOff>876300</xdr:rowOff>
    </xdr:to>
    <xdr:pic>
      <xdr:nvPicPr>
        <xdr:cNvPr id="5" name="Picture 4" descr="AgriLife EXTENSION logo (2-color)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47650" y="590550"/>
          <a:ext cx="1381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88</xdr:row>
      <xdr:rowOff>0</xdr:rowOff>
    </xdr:from>
    <xdr:to>
      <xdr:col>8</xdr:col>
      <xdr:colOff>638175</xdr:colOff>
      <xdr:row>91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00025" y="18973800"/>
          <a:ext cx="76866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Disclaimer: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spreadsheet is provided by the Oklahoma Cooperative Extension Service for educational use and is provided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solely on an “AS IS” basis.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Oklahoma Cooperative Extension Service assumes no liability for the use of these programs.</a:t>
          </a:r>
        </a:p>
      </xdr:txBody>
    </xdr:sp>
    <xdr:clientData/>
  </xdr:twoCellAnchor>
  <xdr:twoCellAnchor editAs="oneCell">
    <xdr:from>
      <xdr:col>28</xdr:col>
      <xdr:colOff>142875</xdr:colOff>
      <xdr:row>6</xdr:row>
      <xdr:rowOff>28575</xdr:rowOff>
    </xdr:from>
    <xdr:to>
      <xdr:col>31</xdr:col>
      <xdr:colOff>219075</xdr:colOff>
      <xdr:row>8</xdr:row>
      <xdr:rowOff>66675</xdr:rowOff>
    </xdr:to>
    <xdr:pic>
      <xdr:nvPicPr>
        <xdr:cNvPr id="7" name="cmdOutpu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39150" y="2647950"/>
          <a:ext cx="1905000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28</xdr:col>
      <xdr:colOff>0</xdr:colOff>
      <xdr:row>51</xdr:row>
      <xdr:rowOff>0</xdr:rowOff>
    </xdr:from>
    <xdr:to>
      <xdr:col>31</xdr:col>
      <xdr:colOff>76200</xdr:colOff>
      <xdr:row>53</xdr:row>
      <xdr:rowOff>114300</xdr:rowOff>
    </xdr:to>
    <xdr:pic>
      <xdr:nvPicPr>
        <xdr:cNvPr id="8" name="cmdInpu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96275" y="11649075"/>
          <a:ext cx="1905000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AC10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20.28125" style="0" customWidth="1"/>
    <col min="3" max="3" width="6.140625" style="0" customWidth="1"/>
    <col min="4" max="4" width="16.421875" style="0" customWidth="1"/>
    <col min="5" max="9" width="15.7109375" style="0" customWidth="1"/>
    <col min="10" max="10" width="9.140625" style="0" hidden="1" customWidth="1"/>
    <col min="11" max="27" width="12.57421875" style="0" hidden="1" customWidth="1"/>
    <col min="28" max="28" width="9.140625" style="0" hidden="1" customWidth="1"/>
  </cols>
  <sheetData>
    <row r="3" spans="2:29" ht="72.75" customHeight="1">
      <c r="B3" s="53" t="s">
        <v>46</v>
      </c>
      <c r="C3" s="54"/>
      <c r="D3" s="54"/>
      <c r="E3" s="54"/>
      <c r="F3" s="54"/>
      <c r="G3" s="54"/>
      <c r="H3" s="54"/>
      <c r="I3" s="54"/>
      <c r="J3" s="55"/>
      <c r="AC3" s="36"/>
    </row>
    <row r="4" spans="2:29" ht="72.75" customHeight="1">
      <c r="B4" s="56"/>
      <c r="C4" s="57"/>
      <c r="D4" s="57"/>
      <c r="E4" s="57"/>
      <c r="F4" s="57"/>
      <c r="G4" s="57"/>
      <c r="H4" s="57"/>
      <c r="I4" s="57"/>
      <c r="J4" s="58"/>
      <c r="AC4" s="36"/>
    </row>
    <row r="6" spans="1:27" ht="15.75">
      <c r="A6" s="1"/>
      <c r="B6" s="5"/>
      <c r="C6" s="59"/>
      <c r="D6" s="60"/>
      <c r="E6" s="60"/>
      <c r="F6" s="60"/>
      <c r="G6" s="60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>
      <c r="A7" s="1"/>
      <c r="B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>
      <c r="A8" s="3"/>
      <c r="B8" s="5"/>
      <c r="C8" s="3"/>
      <c r="D8" s="3"/>
      <c r="E8" s="3"/>
      <c r="F8" s="3"/>
      <c r="G8" s="3"/>
      <c r="H8" s="3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>
      <c r="A9" s="3"/>
      <c r="B9" s="38" t="s">
        <v>47</v>
      </c>
      <c r="C9" s="47"/>
      <c r="D9" s="48" t="s">
        <v>33</v>
      </c>
      <c r="E9" s="48" t="s">
        <v>34</v>
      </c>
      <c r="F9" s="48" t="s">
        <v>35</v>
      </c>
      <c r="G9" s="6" t="s">
        <v>0</v>
      </c>
      <c r="H9" s="6" t="s">
        <v>1</v>
      </c>
      <c r="I9" s="6" t="s">
        <v>2</v>
      </c>
      <c r="J9" s="3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>
      <c r="A10" s="3"/>
      <c r="B10" s="7" t="s">
        <v>3</v>
      </c>
      <c r="C10" s="3"/>
      <c r="D10" s="37" t="s">
        <v>40</v>
      </c>
      <c r="E10" s="42">
        <v>56</v>
      </c>
      <c r="F10" s="8">
        <v>3</v>
      </c>
      <c r="G10" s="9">
        <v>88</v>
      </c>
      <c r="H10" s="9">
        <v>9</v>
      </c>
      <c r="I10" s="9">
        <v>88</v>
      </c>
      <c r="J10" s="3"/>
      <c r="K10" s="4"/>
      <c r="L10" s="4"/>
      <c r="M10" s="4"/>
      <c r="N10" s="43" t="str">
        <f>+B10</f>
        <v>Corn</v>
      </c>
      <c r="P10" s="4"/>
      <c r="Q10" s="4"/>
      <c r="R10" s="4"/>
      <c r="W10" s="10">
        <f>F10/+E10*2000</f>
        <v>107.14285714285714</v>
      </c>
      <c r="X10">
        <f aca="true" t="shared" si="0" ref="X10:Z11">G10/100</f>
        <v>0.88</v>
      </c>
      <c r="Y10">
        <f t="shared" si="0"/>
        <v>0.09</v>
      </c>
      <c r="Z10">
        <f t="shared" si="0"/>
        <v>0.88</v>
      </c>
      <c r="AA10" s="11">
        <f>ROUND((((((Y11*X11)/(Y10*X10))*W10)-W11)/((((Y11*X11)/(Y10*X10))*(Z10*X10))-(Z11*X11)))/2000,4)</f>
        <v>0.0298</v>
      </c>
    </row>
    <row r="11" spans="1:27" ht="15.75">
      <c r="A11" s="3"/>
      <c r="B11" s="7" t="s">
        <v>4</v>
      </c>
      <c r="C11" s="3"/>
      <c r="D11" s="37" t="s">
        <v>41</v>
      </c>
      <c r="E11" s="42">
        <v>2000</v>
      </c>
      <c r="F11" s="44">
        <v>325</v>
      </c>
      <c r="G11" s="9">
        <v>91</v>
      </c>
      <c r="H11" s="9">
        <v>41</v>
      </c>
      <c r="I11" s="9">
        <v>70</v>
      </c>
      <c r="J11" s="3"/>
      <c r="K11" s="4"/>
      <c r="L11" s="4"/>
      <c r="M11" s="4"/>
      <c r="N11" s="43" t="str">
        <f>+B11</f>
        <v>Cottonseed meal</v>
      </c>
      <c r="P11" s="4"/>
      <c r="Q11" s="4"/>
      <c r="R11" s="4"/>
      <c r="W11" s="10">
        <f>F11/+E11*2000</f>
        <v>325</v>
      </c>
      <c r="X11">
        <f t="shared" si="0"/>
        <v>0.91</v>
      </c>
      <c r="Y11">
        <f t="shared" si="0"/>
        <v>0.41</v>
      </c>
      <c r="Z11">
        <f t="shared" si="0"/>
        <v>0.7</v>
      </c>
      <c r="AA11" s="11">
        <f>ROUND((((((Z10*X10)/(Z11*X11))*W11)-W10)/((((Z10*X10)/(Z11*X11))*(Y11*X11))-(Y10*X10)))/2000,4)</f>
        <v>0.3846</v>
      </c>
    </row>
    <row r="12" spans="1:27" ht="15.75">
      <c r="A12" s="3"/>
      <c r="B12" s="5"/>
      <c r="C12" s="3"/>
      <c r="D12" s="3"/>
      <c r="E12" s="3"/>
      <c r="F12" s="3"/>
      <c r="G12" s="3"/>
      <c r="H12" s="3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>
      <c r="A13" s="3"/>
      <c r="B13" s="3"/>
      <c r="C13" s="3"/>
      <c r="D13" s="3"/>
      <c r="E13" s="6" t="s">
        <v>7</v>
      </c>
      <c r="F13" s="3"/>
      <c r="G13" s="41" t="s">
        <v>32</v>
      </c>
      <c r="H13" s="3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>
      <c r="A14" s="3"/>
      <c r="B14" s="3" t="s">
        <v>6</v>
      </c>
      <c r="C14" s="3"/>
      <c r="D14" s="3"/>
      <c r="E14" s="37" t="s">
        <v>27</v>
      </c>
      <c r="F14" s="12" t="s">
        <v>8</v>
      </c>
      <c r="G14" s="37" t="s">
        <v>42</v>
      </c>
      <c r="H14" s="3"/>
      <c r="I14" s="3"/>
      <c r="J14" s="4" t="s">
        <v>9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>
      <c r="A15" s="3"/>
      <c r="B15" s="3"/>
      <c r="C15" s="3"/>
      <c r="D15" s="3"/>
      <c r="E15" s="3"/>
      <c r="F15" s="3"/>
      <c r="G15" s="3"/>
      <c r="H15" s="3"/>
      <c r="I15" s="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>
      <c r="A16" s="3"/>
      <c r="B16" s="3" t="s">
        <v>10</v>
      </c>
      <c r="C16" s="3"/>
      <c r="D16" s="3"/>
      <c r="E16" s="9">
        <v>89</v>
      </c>
      <c r="F16" s="3"/>
      <c r="G16" s="13">
        <v>91</v>
      </c>
      <c r="H16" s="3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>
      <c r="A17" s="3"/>
      <c r="B17" s="3" t="s">
        <v>11</v>
      </c>
      <c r="C17" s="3"/>
      <c r="D17" s="3"/>
      <c r="E17" s="14">
        <v>20</v>
      </c>
      <c r="F17" s="3"/>
      <c r="G17" s="13">
        <v>4</v>
      </c>
      <c r="H17" s="3"/>
      <c r="I17" s="3"/>
      <c r="J17" s="4"/>
      <c r="K17" s="4"/>
      <c r="L17" s="4"/>
      <c r="M17" s="4"/>
      <c r="N17" s="4">
        <f>ROUND(((G17-E17)/100)*2000*H11,2)</f>
        <v>-13120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>
      <c r="A18" s="3"/>
      <c r="B18" s="3" t="s">
        <v>12</v>
      </c>
      <c r="C18" s="3"/>
      <c r="D18" s="3"/>
      <c r="E18" s="13">
        <v>58</v>
      </c>
      <c r="F18" s="3"/>
      <c r="G18" s="13">
        <v>45</v>
      </c>
      <c r="H18" s="3"/>
      <c r="I18" s="3"/>
      <c r="J18" s="4"/>
      <c r="K18" s="4"/>
      <c r="L18" s="4"/>
      <c r="M18" s="4"/>
      <c r="N18" s="4">
        <f>ROUND(((G18-E18)/100)*2000*H10,2)</f>
        <v>-2340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>
      <c r="A19" s="3"/>
      <c r="B19" s="3"/>
      <c r="C19" s="3"/>
      <c r="D19" s="3"/>
      <c r="E19" s="15"/>
      <c r="F19" s="3"/>
      <c r="G19" s="15"/>
      <c r="H19" s="3"/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>
      <c r="A20" s="3"/>
      <c r="B20" s="3" t="s">
        <v>37</v>
      </c>
      <c r="C20" s="3"/>
      <c r="D20" s="3"/>
      <c r="E20" s="44">
        <v>130</v>
      </c>
      <c r="F20" s="3"/>
      <c r="G20" s="3"/>
      <c r="H20" s="3"/>
      <c r="I20" s="16" t="s">
        <v>9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>
      <c r="A21" s="3"/>
      <c r="B21" s="3" t="s">
        <v>36</v>
      </c>
      <c r="C21" s="3"/>
      <c r="D21" s="3"/>
      <c r="E21" s="17">
        <f>ROUND(((0.2*E17*AA11)+(0.2*E18*AA10))*E16,2)</f>
        <v>167.68</v>
      </c>
      <c r="F21" s="3"/>
      <c r="G21" s="17">
        <f>ROUND(((0.2*G17*AA11)+(0.2*G18*AA10))*G16,2)</f>
        <v>52.41</v>
      </c>
      <c r="H21" s="3"/>
      <c r="I21" s="16" t="s">
        <v>9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>
      <c r="A22" s="3"/>
      <c r="B22" s="3" t="s">
        <v>38</v>
      </c>
      <c r="C22" s="3"/>
      <c r="D22" s="3"/>
      <c r="E22" s="27">
        <f>E20</f>
        <v>130</v>
      </c>
      <c r="F22" s="3"/>
      <c r="G22" s="27">
        <f>E20-E21+G21</f>
        <v>14.72999999999999</v>
      </c>
      <c r="H22" s="3"/>
      <c r="I22" s="16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>
      <c r="A23" s="3"/>
      <c r="B23" s="3"/>
      <c r="C23" s="3"/>
      <c r="D23" s="3"/>
      <c r="E23" s="3"/>
      <c r="F23" s="3"/>
      <c r="G23" s="3"/>
      <c r="H23" s="3"/>
      <c r="I23" s="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>
      <c r="A24" s="3"/>
      <c r="B24" s="3" t="s">
        <v>13</v>
      </c>
      <c r="C24" s="3"/>
      <c r="D24" s="3"/>
      <c r="E24" s="7">
        <v>1250</v>
      </c>
      <c r="F24" s="3"/>
      <c r="G24" s="7">
        <v>1250</v>
      </c>
      <c r="H24" s="3"/>
      <c r="I24" s="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>
      <c r="A25" s="3"/>
      <c r="B25" s="3" t="s">
        <v>14</v>
      </c>
      <c r="C25" s="3"/>
      <c r="D25" s="3"/>
      <c r="E25" s="18">
        <f>IF(E24=0,0,(2000/E24))</f>
        <v>1.6</v>
      </c>
      <c r="F25" s="18"/>
      <c r="G25" s="18">
        <f>IF(G24=0,0,(2000/G24))</f>
        <v>1.6</v>
      </c>
      <c r="H25" s="18"/>
      <c r="I25" s="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>
      <c r="A26" s="3"/>
      <c r="B26" s="3" t="s">
        <v>23</v>
      </c>
      <c r="C26" s="3"/>
      <c r="D26" s="3"/>
      <c r="E26" s="28">
        <f>(E24/2000*E21)</f>
        <v>104.80000000000001</v>
      </c>
      <c r="F26" s="3"/>
      <c r="G26" s="28">
        <f>(G24/2000*G21)</f>
        <v>32.756249999999994</v>
      </c>
      <c r="H26" s="3"/>
      <c r="I26" s="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>
      <c r="A27" s="3"/>
      <c r="B27" s="29" t="s">
        <v>24</v>
      </c>
      <c r="C27" s="29"/>
      <c r="D27" s="29"/>
      <c r="E27" s="30">
        <f>(E24/2000*E22)</f>
        <v>81.25</v>
      </c>
      <c r="F27" s="29"/>
      <c r="G27" s="30">
        <f>(G24/2000*G22)</f>
        <v>9.206249999999994</v>
      </c>
      <c r="H27" s="3"/>
      <c r="I27" s="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>
      <c r="A28" s="3"/>
      <c r="B28" s="3"/>
      <c r="C28" s="3"/>
      <c r="D28" s="3"/>
      <c r="E28" s="3"/>
      <c r="F28" s="3"/>
      <c r="G28" s="3"/>
      <c r="H28" s="3"/>
      <c r="I28" s="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>
      <c r="A29" s="3"/>
      <c r="B29" s="49" t="s">
        <v>15</v>
      </c>
      <c r="C29" s="49"/>
      <c r="D29" s="49"/>
      <c r="E29" s="49"/>
      <c r="F29" s="49"/>
      <c r="G29" s="49"/>
      <c r="H29" s="3"/>
      <c r="I29" s="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>
      <c r="A30" s="3"/>
      <c r="B30" s="3"/>
      <c r="C30" s="3"/>
      <c r="D30" s="3"/>
      <c r="E30" s="3"/>
      <c r="F30" s="3"/>
      <c r="G30" s="6"/>
      <c r="H30" s="3"/>
      <c r="I30" s="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>
      <c r="A31" s="3"/>
      <c r="B31" s="29" t="s">
        <v>6</v>
      </c>
      <c r="C31" s="29"/>
      <c r="D31" s="29"/>
      <c r="E31" s="31" t="str">
        <f>+E14</f>
        <v>Alfalfa</v>
      </c>
      <c r="F31" s="32" t="s">
        <v>8</v>
      </c>
      <c r="G31" s="33" t="str">
        <f>+G14</f>
        <v>Prairie Hay</v>
      </c>
      <c r="H31" s="3"/>
      <c r="I31" s="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>
      <c r="A33" s="3"/>
      <c r="B33" s="3" t="s">
        <v>39</v>
      </c>
      <c r="C33" s="3"/>
      <c r="D33" s="3"/>
      <c r="E33" s="21">
        <f>E21</f>
        <v>167.68</v>
      </c>
      <c r="F33" s="3"/>
      <c r="G33" s="21">
        <f>G21</f>
        <v>52.41</v>
      </c>
      <c r="H33" s="3"/>
      <c r="I33" s="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>
      <c r="A34" s="3"/>
      <c r="B34" s="3" t="s">
        <v>16</v>
      </c>
      <c r="C34" s="3"/>
      <c r="D34" s="3"/>
      <c r="E34" s="22">
        <f>E17</f>
        <v>20</v>
      </c>
      <c r="F34" s="3"/>
      <c r="G34" s="22">
        <f>G17</f>
        <v>4</v>
      </c>
      <c r="H34" s="3"/>
      <c r="I34" s="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>
      <c r="A35" s="3"/>
      <c r="B35" s="3" t="s">
        <v>17</v>
      </c>
      <c r="C35" s="3"/>
      <c r="D35" s="3"/>
      <c r="E35" s="22">
        <f>E18</f>
        <v>58</v>
      </c>
      <c r="F35" s="3"/>
      <c r="G35" s="22">
        <f>G18</f>
        <v>45</v>
      </c>
      <c r="H35" s="3"/>
      <c r="I35" s="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>
      <c r="A36" s="3"/>
      <c r="B36" s="3" t="str">
        <f>B10&amp;" price, $/"&amp;+D10</f>
        <v>Corn price, $/bushel</v>
      </c>
      <c r="C36" s="3"/>
      <c r="D36" s="3"/>
      <c r="E36" s="19">
        <f>F10</f>
        <v>3</v>
      </c>
      <c r="F36" s="3"/>
      <c r="G36" s="3"/>
      <c r="H36" s="3"/>
      <c r="I36" s="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>
      <c r="A37" s="3"/>
      <c r="B37" s="3" t="str">
        <f>B11&amp;" price, $/"&amp;+D11</f>
        <v>Cottonseed meal price, $/ton</v>
      </c>
      <c r="C37" s="3"/>
      <c r="D37" s="3"/>
      <c r="E37" s="19">
        <f>F11</f>
        <v>325</v>
      </c>
      <c r="F37" s="3"/>
      <c r="G37" s="3"/>
      <c r="H37" s="3"/>
      <c r="I37" s="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>
      <c r="A38" s="3"/>
      <c r="B38" s="3" t="s">
        <v>31</v>
      </c>
      <c r="C38" s="3"/>
      <c r="D38" s="3"/>
      <c r="E38" s="7">
        <v>1</v>
      </c>
      <c r="F38" s="3"/>
      <c r="G38" s="6"/>
      <c r="H38" s="3"/>
      <c r="I38" s="6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>
      <c r="A39" s="3"/>
      <c r="B39" s="3"/>
      <c r="C39" s="3"/>
      <c r="D39" s="3"/>
      <c r="E39" s="3"/>
      <c r="F39" s="3" t="s">
        <v>28</v>
      </c>
      <c r="G39" s="38" t="str">
        <f>+G31</f>
        <v>Prairie Hay</v>
      </c>
      <c r="H39" s="3" t="s">
        <v>28</v>
      </c>
      <c r="I39" s="38" t="str">
        <f>+G31</f>
        <v>Prairie Hay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>
      <c r="A40" s="3"/>
      <c r="B40" s="3"/>
      <c r="C40" s="3"/>
      <c r="D40" s="3"/>
      <c r="E40" s="3"/>
      <c r="F40" s="51" t="s">
        <v>5</v>
      </c>
      <c r="G40" s="52"/>
      <c r="H40" s="51" t="s">
        <v>29</v>
      </c>
      <c r="I40" s="5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>
      <c r="A41" s="3"/>
      <c r="B41" s="3"/>
      <c r="C41" s="3"/>
      <c r="D41" s="3"/>
      <c r="E41" s="3"/>
      <c r="F41" s="31" t="s">
        <v>26</v>
      </c>
      <c r="G41" s="31" t="s">
        <v>30</v>
      </c>
      <c r="H41" s="31" t="s">
        <v>26</v>
      </c>
      <c r="I41" s="31" t="s">
        <v>30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>
      <c r="A42" s="3"/>
      <c r="B42" s="3"/>
      <c r="C42" s="3"/>
      <c r="D42" s="3"/>
      <c r="E42" s="23">
        <f>(E43-$E$38)</f>
        <v>1</v>
      </c>
      <c r="F42" s="28">
        <f aca="true" t="shared" si="1" ref="F42:F48">$G$21+((E42-$G$34)/100*2000*$AA$11)</f>
        <v>29.333999999999996</v>
      </c>
      <c r="G42" s="28">
        <f aca="true" t="shared" si="2" ref="G42:G48">$G$22+((E42-$G$34)/100*2000*$AA$11)</f>
        <v>-8.34600000000001</v>
      </c>
      <c r="H42" s="19">
        <f aca="true" t="shared" si="3" ref="H42:H48">($G$24/2000*$F42)</f>
        <v>18.33375</v>
      </c>
      <c r="I42" s="19">
        <f>($G$24/2000*G42)</f>
        <v>-5.216250000000007</v>
      </c>
      <c r="J42" s="4"/>
      <c r="K42" s="4"/>
      <c r="L42" s="4"/>
      <c r="M42" s="4"/>
      <c r="N42" s="4"/>
      <c r="O42" s="4"/>
      <c r="P42" s="2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>
      <c r="A43" s="3"/>
      <c r="B43" s="3"/>
      <c r="C43" s="3"/>
      <c r="D43" s="3"/>
      <c r="E43" s="23">
        <f>(E44-$E$38)</f>
        <v>2</v>
      </c>
      <c r="F43" s="28">
        <f t="shared" si="1"/>
        <v>37.025999999999996</v>
      </c>
      <c r="G43" s="28">
        <f t="shared" si="2"/>
        <v>-0.6540000000000106</v>
      </c>
      <c r="H43" s="19">
        <f t="shared" si="3"/>
        <v>23.14125</v>
      </c>
      <c r="I43" s="19">
        <f aca="true" t="shared" si="4" ref="I43:I48">($G$24/2000*G43)</f>
        <v>-0.4087500000000066</v>
      </c>
      <c r="J43" s="4"/>
      <c r="K43" s="4"/>
      <c r="L43" s="4"/>
      <c r="M43" s="4"/>
      <c r="N43" s="4"/>
      <c r="O43" s="4"/>
      <c r="P43" s="2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>
      <c r="A44" s="3"/>
      <c r="B44" s="3"/>
      <c r="C44" s="3"/>
      <c r="D44" s="3"/>
      <c r="E44" s="23">
        <f>(E45-$E$38)</f>
        <v>3</v>
      </c>
      <c r="F44" s="28">
        <f t="shared" si="1"/>
        <v>44.717999999999996</v>
      </c>
      <c r="G44" s="28">
        <f t="shared" si="2"/>
        <v>7.03799999999999</v>
      </c>
      <c r="H44" s="19">
        <f t="shared" si="3"/>
        <v>27.948749999999997</v>
      </c>
      <c r="I44" s="19">
        <f t="shared" si="4"/>
        <v>4.3987499999999935</v>
      </c>
      <c r="J44" s="4"/>
      <c r="K44" s="4"/>
      <c r="L44" s="4"/>
      <c r="M44" s="4"/>
      <c r="N44" s="4"/>
      <c r="O44" s="4"/>
      <c r="P44" s="2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>
      <c r="A45" s="3"/>
      <c r="B45" s="3" t="s">
        <v>43</v>
      </c>
      <c r="C45" s="3"/>
      <c r="D45" s="3"/>
      <c r="E45" s="23">
        <f>G17</f>
        <v>4</v>
      </c>
      <c r="F45" s="28">
        <f t="shared" si="1"/>
        <v>52.41</v>
      </c>
      <c r="G45" s="28">
        <f t="shared" si="2"/>
        <v>14.72999999999999</v>
      </c>
      <c r="H45" s="19">
        <f t="shared" si="3"/>
        <v>32.756249999999994</v>
      </c>
      <c r="I45" s="19">
        <f t="shared" si="4"/>
        <v>9.206249999999994</v>
      </c>
      <c r="J45" s="4"/>
      <c r="K45" s="4"/>
      <c r="L45" s="4"/>
      <c r="M45" s="4"/>
      <c r="N45" s="4"/>
      <c r="O45" s="4"/>
      <c r="P45" s="2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>
      <c r="A46" s="3"/>
      <c r="B46" s="3"/>
      <c r="C46" s="3"/>
      <c r="D46" s="3"/>
      <c r="E46" s="23">
        <f>(E45+$E$38)</f>
        <v>5</v>
      </c>
      <c r="F46" s="28">
        <f t="shared" si="1"/>
        <v>60.102</v>
      </c>
      <c r="G46" s="28">
        <f t="shared" si="2"/>
        <v>22.42199999999999</v>
      </c>
      <c r="H46" s="19">
        <f t="shared" si="3"/>
        <v>37.56375</v>
      </c>
      <c r="I46" s="19">
        <f t="shared" si="4"/>
        <v>14.013749999999995</v>
      </c>
      <c r="J46" s="4"/>
      <c r="K46" s="4"/>
      <c r="L46" s="4"/>
      <c r="M46" s="4"/>
      <c r="N46" s="4"/>
      <c r="O46" s="4"/>
      <c r="P46" s="2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>
      <c r="A47" s="3"/>
      <c r="B47" s="3"/>
      <c r="C47" s="3"/>
      <c r="D47" s="3"/>
      <c r="E47" s="23">
        <f>(E46+$E$38)</f>
        <v>6</v>
      </c>
      <c r="F47" s="28">
        <f t="shared" si="1"/>
        <v>67.794</v>
      </c>
      <c r="G47" s="28">
        <f t="shared" si="2"/>
        <v>30.11399999999999</v>
      </c>
      <c r="H47" s="19">
        <f t="shared" si="3"/>
        <v>42.371249999999996</v>
      </c>
      <c r="I47" s="19">
        <f t="shared" si="4"/>
        <v>18.821249999999992</v>
      </c>
      <c r="J47" s="4"/>
      <c r="K47" s="4"/>
      <c r="L47" s="4"/>
      <c r="M47" s="4"/>
      <c r="N47" s="4"/>
      <c r="O47" s="4"/>
      <c r="P47" s="2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>
      <c r="A48" s="3"/>
      <c r="B48" s="29"/>
      <c r="C48" s="29"/>
      <c r="D48" s="29"/>
      <c r="E48" s="35">
        <f>(E47+$E$38)</f>
        <v>7</v>
      </c>
      <c r="F48" s="30">
        <f t="shared" si="1"/>
        <v>75.48599999999999</v>
      </c>
      <c r="G48" s="30">
        <f t="shared" si="2"/>
        <v>37.80599999999999</v>
      </c>
      <c r="H48" s="34">
        <f t="shared" si="3"/>
        <v>47.178749999999994</v>
      </c>
      <c r="I48" s="34">
        <f t="shared" si="4"/>
        <v>23.628749999999993</v>
      </c>
      <c r="J48" s="4"/>
      <c r="K48" s="4"/>
      <c r="L48" s="4"/>
      <c r="M48" s="4"/>
      <c r="N48" s="4"/>
      <c r="O48" s="4"/>
      <c r="P48" s="2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>
      <c r="A49" s="3"/>
      <c r="B49" s="3"/>
      <c r="C49" s="3"/>
      <c r="D49" s="3"/>
      <c r="E49" s="3"/>
      <c r="F49" s="3"/>
      <c r="G49" s="3"/>
      <c r="H49" s="3"/>
      <c r="I49" s="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>
      <c r="A50" s="3"/>
      <c r="B50" s="3"/>
      <c r="C50" s="3"/>
      <c r="D50" s="3"/>
      <c r="E50" s="3"/>
      <c r="F50" s="3"/>
      <c r="G50" s="3"/>
      <c r="H50" s="3"/>
      <c r="I50" s="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8">
      <c r="A51" s="3"/>
      <c r="B51" s="50" t="s">
        <v>25</v>
      </c>
      <c r="C51" s="50"/>
      <c r="D51" s="50"/>
      <c r="E51" s="50"/>
      <c r="F51" s="50"/>
      <c r="G51" s="3"/>
      <c r="H51" s="3"/>
      <c r="I51" s="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9.75" customHeight="1">
      <c r="A52" s="3"/>
      <c r="B52" s="3"/>
      <c r="C52" s="3"/>
      <c r="D52" s="46"/>
      <c r="E52" s="46"/>
      <c r="F52" s="6"/>
      <c r="G52" s="3"/>
      <c r="H52" s="3"/>
      <c r="I52" s="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>
      <c r="A53" s="3"/>
      <c r="B53" s="3"/>
      <c r="C53" s="3"/>
      <c r="D53" s="3"/>
      <c r="E53" s="3"/>
      <c r="F53" s="3"/>
      <c r="G53" s="3"/>
      <c r="H53" s="3"/>
      <c r="I53" s="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>
      <c r="A54" s="3"/>
      <c r="B54" s="3" t="s">
        <v>18</v>
      </c>
      <c r="C54" s="3"/>
      <c r="D54" s="39" t="str">
        <f>+E14</f>
        <v>Alfalfa</v>
      </c>
      <c r="E54" s="39" t="str">
        <f>+G14</f>
        <v>Prairie Hay</v>
      </c>
      <c r="F54" s="3"/>
      <c r="G54" s="3"/>
      <c r="H54" s="3"/>
      <c r="I54" s="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>
      <c r="A55" s="3"/>
      <c r="B55" s="3"/>
      <c r="C55" s="3"/>
      <c r="D55" s="1"/>
      <c r="E55" s="1"/>
      <c r="F55" s="3"/>
      <c r="G55" s="3"/>
      <c r="H55" s="3"/>
      <c r="I55" s="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>
      <c r="A56" s="3"/>
      <c r="B56" s="3" t="s">
        <v>19</v>
      </c>
      <c r="C56" s="3"/>
      <c r="D56" s="40">
        <f>+E17</f>
        <v>20</v>
      </c>
      <c r="E56" s="40">
        <f>+G17</f>
        <v>4</v>
      </c>
      <c r="F56" s="3"/>
      <c r="G56" s="3"/>
      <c r="H56" s="3"/>
      <c r="I56" s="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>
      <c r="A57" s="3"/>
      <c r="B57" s="3"/>
      <c r="C57" s="3"/>
      <c r="D57" s="3"/>
      <c r="E57" s="3"/>
      <c r="F57" s="3"/>
      <c r="G57" s="3"/>
      <c r="H57" s="3"/>
      <c r="I57" s="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>
      <c r="A58" s="3"/>
      <c r="B58" s="3" t="s">
        <v>20</v>
      </c>
      <c r="C58" s="3"/>
      <c r="D58" s="45">
        <f>+E20/2000</f>
        <v>0.065</v>
      </c>
      <c r="E58" s="45">
        <f>G22/2000</f>
        <v>0.007364999999999995</v>
      </c>
      <c r="F58" s="1"/>
      <c r="G58" s="3"/>
      <c r="H58" s="3"/>
      <c r="I58" s="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>
      <c r="A59" s="3"/>
      <c r="B59" s="3"/>
      <c r="C59" s="3"/>
      <c r="D59" s="3"/>
      <c r="E59" s="3"/>
      <c r="F59" s="3"/>
      <c r="G59" s="3"/>
      <c r="H59" s="3"/>
      <c r="I59" s="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>
      <c r="A60" s="3"/>
      <c r="B60" s="3" t="s">
        <v>21</v>
      </c>
      <c r="C60" s="3"/>
      <c r="D60" s="3"/>
      <c r="E60" s="3"/>
      <c r="F60" s="3"/>
      <c r="G60" s="3"/>
      <c r="H60" s="3"/>
      <c r="I60" s="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>
      <c r="A61" s="3"/>
      <c r="B61" s="3" t="s">
        <v>44</v>
      </c>
      <c r="C61" s="3"/>
      <c r="D61" s="25">
        <f>(D58/(D56*0.01))</f>
        <v>0.325</v>
      </c>
      <c r="E61" s="25">
        <f>IF(E56=0,"",(E58/(E56*0.01)))</f>
        <v>0.18412499999999987</v>
      </c>
      <c r="F61" s="3"/>
      <c r="G61" s="3"/>
      <c r="H61" s="3"/>
      <c r="I61" s="3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>
      <c r="A62" s="3"/>
      <c r="B62" s="3"/>
      <c r="C62" s="3"/>
      <c r="D62" s="3"/>
      <c r="E62" s="3"/>
      <c r="F62" s="3"/>
      <c r="G62" s="3"/>
      <c r="H62" s="3"/>
      <c r="I62" s="3"/>
      <c r="J62" s="4"/>
      <c r="K62" s="4"/>
      <c r="L62" s="4"/>
      <c r="M62" s="4" t="str">
        <f>D54</f>
        <v>Alfalfa</v>
      </c>
      <c r="N62" s="4" t="str">
        <f>E54</f>
        <v>Prairie Hay</v>
      </c>
      <c r="O62" s="4">
        <f>F54</f>
        <v>0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>
      <c r="A63" s="3"/>
      <c r="B63" s="3"/>
      <c r="C63" s="3"/>
      <c r="D63" s="3"/>
      <c r="E63" s="3"/>
      <c r="F63" s="3"/>
      <c r="G63" s="3"/>
      <c r="H63" s="3"/>
      <c r="I63" s="3"/>
      <c r="J63" s="4"/>
      <c r="K63" s="4"/>
      <c r="L63" s="4" t="s">
        <v>45</v>
      </c>
      <c r="M63" s="26">
        <f>D58</f>
        <v>0.065</v>
      </c>
      <c r="N63" s="26">
        <f>E58</f>
        <v>0.007364999999999995</v>
      </c>
      <c r="O63" s="26">
        <f>F58</f>
        <v>0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>
      <c r="A64" s="3"/>
      <c r="B64" s="3"/>
      <c r="C64" s="3"/>
      <c r="D64" s="3"/>
      <c r="E64" s="3"/>
      <c r="F64" s="3"/>
      <c r="G64" s="3"/>
      <c r="H64" s="3"/>
      <c r="I64" s="3"/>
      <c r="J64" s="4"/>
      <c r="K64" s="4"/>
      <c r="L64" s="4" t="s">
        <v>22</v>
      </c>
      <c r="M64" s="24">
        <f>D61</f>
        <v>0.325</v>
      </c>
      <c r="N64" s="24">
        <f>E61</f>
        <v>0.18412499999999987</v>
      </c>
      <c r="O64" s="24">
        <f>F61</f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>
      <c r="A65" s="3"/>
      <c r="B65" s="3"/>
      <c r="C65" s="3"/>
      <c r="D65" s="3"/>
      <c r="E65" s="3"/>
      <c r="F65" s="3"/>
      <c r="G65" s="3"/>
      <c r="H65" s="3"/>
      <c r="I65" s="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>
      <c r="A66" s="3"/>
      <c r="B66" s="3"/>
      <c r="C66" s="3"/>
      <c r="D66" s="3"/>
      <c r="E66" s="3"/>
      <c r="F66" s="3"/>
      <c r="G66" s="3"/>
      <c r="H66" s="3"/>
      <c r="I66" s="3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>
      <c r="A67" s="3"/>
      <c r="B67" s="3"/>
      <c r="C67" s="3"/>
      <c r="D67" s="3"/>
      <c r="E67" s="3"/>
      <c r="F67" s="3"/>
      <c r="G67" s="3"/>
      <c r="H67" s="3"/>
      <c r="I67" s="3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>
      <c r="A68" s="3"/>
      <c r="B68" s="3"/>
      <c r="C68" s="3"/>
      <c r="D68" s="3"/>
      <c r="E68" s="3"/>
      <c r="F68" s="3"/>
      <c r="G68" s="3"/>
      <c r="H68" s="3"/>
      <c r="I68" s="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>
      <c r="A69" s="3"/>
      <c r="B69" s="3"/>
      <c r="C69" s="3"/>
      <c r="D69" s="3"/>
      <c r="E69" s="3"/>
      <c r="F69" s="3"/>
      <c r="G69" s="3"/>
      <c r="H69" s="3"/>
      <c r="I69" s="3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>
      <c r="A70" s="3"/>
      <c r="B70" s="3"/>
      <c r="C70" s="3"/>
      <c r="D70" s="3"/>
      <c r="E70" s="3"/>
      <c r="F70" s="3"/>
      <c r="G70" s="3"/>
      <c r="H70" s="3"/>
      <c r="I70" s="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>
      <c r="A71" s="3"/>
      <c r="B71" s="3"/>
      <c r="C71" s="3"/>
      <c r="D71" s="3"/>
      <c r="E71" s="3"/>
      <c r="F71" s="3"/>
      <c r="G71" s="3"/>
      <c r="H71" s="3"/>
      <c r="I71" s="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>
      <c r="A72" s="3"/>
      <c r="B72" s="3"/>
      <c r="C72" s="3"/>
      <c r="D72" s="3"/>
      <c r="E72" s="3"/>
      <c r="F72" s="3"/>
      <c r="G72" s="3"/>
      <c r="H72" s="3"/>
      <c r="I72" s="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>
      <c r="A73" s="3"/>
      <c r="B73" s="3"/>
      <c r="C73" s="3"/>
      <c r="D73" s="3"/>
      <c r="E73" s="3"/>
      <c r="F73" s="3"/>
      <c r="G73" s="3"/>
      <c r="H73" s="3"/>
      <c r="I73" s="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>
      <c r="A74" s="3"/>
      <c r="B74" s="3"/>
      <c r="C74" s="3"/>
      <c r="D74" s="3"/>
      <c r="E74" s="3"/>
      <c r="F74" s="3"/>
      <c r="G74" s="3"/>
      <c r="H74" s="3"/>
      <c r="I74" s="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>
      <c r="A75" s="3"/>
      <c r="B75" s="3"/>
      <c r="C75" s="3"/>
      <c r="D75" s="3"/>
      <c r="E75" s="3"/>
      <c r="F75" s="3"/>
      <c r="G75" s="3"/>
      <c r="H75" s="3"/>
      <c r="I75" s="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>
      <c r="A76" s="3"/>
      <c r="B76" s="3"/>
      <c r="C76" s="3"/>
      <c r="D76" s="3"/>
      <c r="E76" s="3"/>
      <c r="F76" s="3"/>
      <c r="G76" s="3"/>
      <c r="H76" s="3"/>
      <c r="I76" s="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>
      <c r="A77" s="3"/>
      <c r="B77" s="3"/>
      <c r="C77" s="3"/>
      <c r="D77" s="3"/>
      <c r="E77" s="3"/>
      <c r="F77" s="3"/>
      <c r="G77" s="3"/>
      <c r="H77" s="3"/>
      <c r="I77" s="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>
      <c r="A78" s="3"/>
      <c r="B78" s="3"/>
      <c r="C78" s="3"/>
      <c r="D78" s="3"/>
      <c r="E78" s="3"/>
      <c r="F78" s="3"/>
      <c r="G78" s="3"/>
      <c r="H78" s="3"/>
      <c r="I78" s="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>
      <c r="A79" s="3"/>
      <c r="B79" s="3"/>
      <c r="C79" s="3"/>
      <c r="D79" s="3"/>
      <c r="E79" s="3"/>
      <c r="F79" s="3"/>
      <c r="G79" s="3"/>
      <c r="H79" s="3"/>
      <c r="I79" s="3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>
      <c r="A80" s="3"/>
      <c r="B80" s="3"/>
      <c r="C80" s="3"/>
      <c r="D80" s="3"/>
      <c r="E80" s="3"/>
      <c r="F80" s="3"/>
      <c r="G80" s="3"/>
      <c r="H80" s="3"/>
      <c r="I80" s="3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>
      <c r="A81" s="3"/>
      <c r="B81" s="3"/>
      <c r="C81" s="3"/>
      <c r="D81" s="3"/>
      <c r="E81" s="3"/>
      <c r="F81" s="3"/>
      <c r="G81" s="3"/>
      <c r="H81" s="3"/>
      <c r="I81" s="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>
      <c r="A82" s="3"/>
      <c r="B82" s="3"/>
      <c r="C82" s="3"/>
      <c r="D82" s="3"/>
      <c r="E82" s="3"/>
      <c r="F82" s="3"/>
      <c r="G82" s="3"/>
      <c r="H82" s="3"/>
      <c r="I82" s="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>
      <c r="A83" s="3"/>
      <c r="B83" s="3"/>
      <c r="C83" s="3"/>
      <c r="D83" s="3"/>
      <c r="E83" s="3"/>
      <c r="F83" s="3"/>
      <c r="G83" s="3"/>
      <c r="H83" s="3"/>
      <c r="I83" s="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>
      <c r="A84" s="3"/>
      <c r="B84" s="3"/>
      <c r="C84" s="3"/>
      <c r="D84" s="3"/>
      <c r="E84" s="3"/>
      <c r="F84" s="3"/>
      <c r="G84" s="3"/>
      <c r="H84" s="3"/>
      <c r="I84" s="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>
      <c r="A85" s="3"/>
      <c r="B85" s="3"/>
      <c r="C85" s="3"/>
      <c r="D85" s="3"/>
      <c r="E85" s="3"/>
      <c r="F85" s="3"/>
      <c r="G85" s="3"/>
      <c r="H85" s="3"/>
      <c r="I85" s="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>
      <c r="A86" s="3"/>
      <c r="B86" s="3"/>
      <c r="C86" s="3"/>
      <c r="D86" s="3"/>
      <c r="E86" s="3"/>
      <c r="F86" s="3"/>
      <c r="G86" s="3"/>
      <c r="H86" s="3"/>
      <c r="I86" s="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>
      <c r="A87" s="3"/>
      <c r="B87" s="3"/>
      <c r="C87" s="3"/>
      <c r="D87" s="3"/>
      <c r="E87" s="3"/>
      <c r="F87" s="3"/>
      <c r="G87" s="3"/>
      <c r="H87" s="3"/>
      <c r="I87" s="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>
      <c r="A88" s="3"/>
      <c r="B88" s="3"/>
      <c r="C88" s="3"/>
      <c r="D88" s="3"/>
      <c r="E88" s="3"/>
      <c r="F88" s="3"/>
      <c r="G88" s="3"/>
      <c r="H88" s="3"/>
      <c r="I88" s="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>
      <c r="A89" s="3"/>
      <c r="B89" s="3"/>
      <c r="C89" s="3"/>
      <c r="D89" s="3"/>
      <c r="E89" s="3"/>
      <c r="F89" s="3"/>
      <c r="G89" s="3"/>
      <c r="H89" s="3"/>
      <c r="I89" s="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>
      <c r="A90" s="3"/>
      <c r="B90" s="3"/>
      <c r="C90" s="3"/>
      <c r="D90" s="3"/>
      <c r="E90" s="3"/>
      <c r="F90" s="3"/>
      <c r="G90" s="3"/>
      <c r="H90" s="3"/>
      <c r="I90" s="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>
      <c r="A91" s="3"/>
      <c r="B91" s="20"/>
      <c r="C91" s="3"/>
      <c r="D91" s="3"/>
      <c r="E91" s="3"/>
      <c r="F91" s="3"/>
      <c r="G91" s="3"/>
      <c r="H91" s="3"/>
      <c r="I91" s="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>
      <c r="A92" s="3"/>
      <c r="B92" s="3"/>
      <c r="C92" s="3"/>
      <c r="D92" s="3"/>
      <c r="E92" s="3"/>
      <c r="F92" s="3"/>
      <c r="G92" s="3"/>
      <c r="H92" s="3"/>
      <c r="I92" s="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>
      <c r="A93" s="3"/>
      <c r="B93" s="3"/>
      <c r="C93" s="3"/>
      <c r="D93" s="3"/>
      <c r="E93" s="3"/>
      <c r="F93" s="3"/>
      <c r="G93" s="3"/>
      <c r="H93" s="3"/>
      <c r="I93" s="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</sheetData>
  <sheetProtection/>
  <mergeCells count="6">
    <mergeCell ref="B29:G29"/>
    <mergeCell ref="B51:F51"/>
    <mergeCell ref="F40:G40"/>
    <mergeCell ref="H40:I40"/>
    <mergeCell ref="B3:J4"/>
    <mergeCell ref="C6:G6"/>
  </mergeCells>
  <printOptions/>
  <pageMargins left="0.7" right="0.7" top="0.75" bottom="0.75" header="0.3" footer="0.3"/>
  <pageSetup fitToHeight="1" fitToWidth="1" horizontalDpi="600" verticalDpi="600" orientation="portrait" scale="4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lfalcone</dc:creator>
  <cp:keywords/>
  <dc:description/>
  <cp:lastModifiedBy>Sahs, Roger Vaughn</cp:lastModifiedBy>
  <cp:lastPrinted>2011-10-03T13:58:20Z</cp:lastPrinted>
  <dcterms:created xsi:type="dcterms:W3CDTF">2011-03-31T20:42:17Z</dcterms:created>
  <dcterms:modified xsi:type="dcterms:W3CDTF">2017-08-28T16:39:58Z</dcterms:modified>
  <cp:category/>
  <cp:version/>
  <cp:contentType/>
  <cp:contentStatus/>
</cp:coreProperties>
</file>