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tabRatio="850" activeTab="1"/>
  </bookViews>
  <sheets>
    <sheet name="Health Treatment" sheetId="1" r:id="rId1"/>
    <sheet name="Load 1" sheetId="2" r:id="rId2"/>
    <sheet name="Load 2" sheetId="3" r:id="rId3"/>
    <sheet name="Load 3" sheetId="4" r:id="rId4"/>
    <sheet name="Load 4" sheetId="5" r:id="rId5"/>
    <sheet name="Load 5" sheetId="6" r:id="rId6"/>
    <sheet name="Load 6" sheetId="7" r:id="rId7"/>
    <sheet name="Load 7" sheetId="8" r:id="rId8"/>
    <sheet name="Load 8" sheetId="9" r:id="rId9"/>
    <sheet name="Load 9" sheetId="10" r:id="rId10"/>
    <sheet name="Load 10" sheetId="11" r:id="rId11"/>
    <sheet name="Load Summary" sheetId="12" r:id="rId12"/>
    <sheet name="GrazingMarketing" sheetId="13" r:id="rId13"/>
  </sheets>
  <definedNames>
    <definedName name="_xlnm.Print_Area" localSheetId="12">'GrazingMarketing'!$AZ$2:$BO$18</definedName>
    <definedName name="_xlnm.Print_Area" localSheetId="0">'Health Treatment'!$AR$1:$AW$107</definedName>
    <definedName name="_xlnm.Print_Area" localSheetId="1">'Load 1'!$A$1:$O$34</definedName>
    <definedName name="_xlnm.Print_Area" localSheetId="10">'Load 10'!$A$1:$O$33</definedName>
    <definedName name="_xlnm.Print_Area" localSheetId="2">'Load 2'!$A$1:$O$33</definedName>
    <definedName name="_xlnm.Print_Area" localSheetId="3">'Load 3'!$A$1:$O$33</definedName>
    <definedName name="_xlnm.Print_Area" localSheetId="4">'Load 4'!$A$1:$O$33</definedName>
    <definedName name="_xlnm.Print_Area" localSheetId="5">'Load 5'!$A$1:$O$33</definedName>
    <definedName name="_xlnm.Print_Area" localSheetId="6">'Load 6'!$A$1:$O$33</definedName>
    <definedName name="_xlnm.Print_Area" localSheetId="7">'Load 7'!$A$1:$O$33</definedName>
    <definedName name="_xlnm.Print_Area" localSheetId="8">'Load 8'!$A$1:$O$33</definedName>
    <definedName name="_xlnm.Print_Area" localSheetId="9">'Load 9'!$A$1:$O$33</definedName>
    <definedName name="_xlnm.Print_Area" localSheetId="11">'Load Summary'!$A$1:$AB$15</definedName>
    <definedName name="_xlnm.Print_Titles" localSheetId="11">'Load Summary'!$A:$A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<sst xmlns="http://schemas.openxmlformats.org/spreadsheetml/2006/main" count="2163" uniqueCount="388">
  <si>
    <t>Head Count</t>
  </si>
  <si>
    <t>Total Pounds</t>
  </si>
  <si>
    <t>Average Weight</t>
  </si>
  <si>
    <t>Days in Receiving</t>
  </si>
  <si>
    <t>Load 1</t>
  </si>
  <si>
    <t>State of Origin</t>
  </si>
  <si>
    <t>Buyer/Trucker</t>
  </si>
  <si>
    <t>Cattle Description</t>
  </si>
  <si>
    <t>Brands/Notches</t>
  </si>
  <si>
    <t>Weather/Conditions</t>
  </si>
  <si>
    <t>Date</t>
  </si>
  <si>
    <t>Day</t>
  </si>
  <si>
    <t>Lbs</t>
  </si>
  <si>
    <t>Pellets</t>
  </si>
  <si>
    <t>Corn</t>
  </si>
  <si>
    <t>Bales</t>
  </si>
  <si>
    <t>Mineral</t>
  </si>
  <si>
    <t>Feed</t>
  </si>
  <si>
    <t>Total Cost</t>
  </si>
  <si>
    <t>Other</t>
  </si>
  <si>
    <t>Cost</t>
  </si>
  <si>
    <t>Death Loss</t>
  </si>
  <si>
    <t># Head</t>
  </si>
  <si>
    <t>Description</t>
  </si>
  <si>
    <t>Cause</t>
  </si>
  <si>
    <t>ID</t>
  </si>
  <si>
    <t>Load</t>
  </si>
  <si>
    <t>Descrip</t>
  </si>
  <si>
    <t>Severity</t>
  </si>
  <si>
    <t>Temp</t>
  </si>
  <si>
    <t>Sex</t>
  </si>
  <si>
    <t>Sick Pen</t>
  </si>
  <si>
    <t>RePull</t>
  </si>
  <si>
    <t>Drug</t>
  </si>
  <si>
    <t>Dose</t>
  </si>
  <si>
    <t>Code</t>
  </si>
  <si>
    <t>Receiving Cost</t>
  </si>
  <si>
    <t>Processing</t>
  </si>
  <si>
    <t>Total</t>
  </si>
  <si>
    <t>Treatment Total</t>
  </si>
  <si>
    <t>Date  Out, Receiving</t>
  </si>
  <si>
    <t>Date  In,    Receiving</t>
  </si>
  <si>
    <t>Load 2</t>
  </si>
  <si>
    <t>Load 3</t>
  </si>
  <si>
    <t>Load 4</t>
  </si>
  <si>
    <t>Load 5</t>
  </si>
  <si>
    <t>Load 6</t>
  </si>
  <si>
    <t>Load 7</t>
  </si>
  <si>
    <t>Load 8</t>
  </si>
  <si>
    <t>Load 9</t>
  </si>
  <si>
    <t>Load 10</t>
  </si>
  <si>
    <t>Treatment  of Sick Cattle</t>
  </si>
  <si>
    <t>( 1- 4 )</t>
  </si>
  <si>
    <t>Receiving Period</t>
  </si>
  <si>
    <t>Budget</t>
  </si>
  <si>
    <t>Cattle Price / cwt</t>
  </si>
  <si>
    <t>Estimated Value / cwt</t>
  </si>
  <si>
    <t>( after receiving period)</t>
  </si>
  <si>
    <t>Receiving</t>
  </si>
  <si>
    <t>Cost of Gain</t>
  </si>
  <si>
    <t>ADG</t>
  </si>
  <si>
    <t>Price / cwt</t>
  </si>
  <si>
    <t>Product</t>
  </si>
  <si>
    <t>Number of Head</t>
  </si>
  <si>
    <t xml:space="preserve">cc / Head </t>
  </si>
  <si>
    <t>Initial Processing</t>
  </si>
  <si>
    <t>Revac</t>
  </si>
  <si>
    <t>Sub - Total</t>
  </si>
  <si>
    <t>Total Processing Cost</t>
  </si>
  <si>
    <t>Product Name</t>
  </si>
  <si>
    <t>Vaccines</t>
  </si>
  <si>
    <t>Category</t>
  </si>
  <si>
    <t>Cost Per Bottle</t>
  </si>
  <si>
    <t>cc per Bottle</t>
  </si>
  <si>
    <t>( per box)</t>
  </si>
  <si>
    <t>Antibiotics</t>
  </si>
  <si>
    <t>Vitamins</t>
  </si>
  <si>
    <t>Wormers</t>
  </si>
  <si>
    <t>Implants</t>
  </si>
  <si>
    <t>Lbs.</t>
  </si>
  <si>
    <t xml:space="preserve">Feed </t>
  </si>
  <si>
    <t xml:space="preserve">Round </t>
  </si>
  <si>
    <t xml:space="preserve">Square </t>
  </si>
  <si>
    <t xml:space="preserve">Alfalfa </t>
  </si>
  <si>
    <t xml:space="preserve">Medicated </t>
  </si>
  <si>
    <t>Death Loss - Total</t>
  </si>
  <si>
    <t>Cost Per Hd</t>
  </si>
  <si>
    <t>Feed Total</t>
  </si>
  <si>
    <t>unit</t>
  </si>
  <si>
    <t>Total Cost per Head</t>
  </si>
  <si>
    <t>Purchase Cost per Head</t>
  </si>
  <si>
    <t>Charge</t>
  </si>
  <si>
    <t>Sick Pen Feed Cost Per Day =</t>
  </si>
  <si>
    <t>Days</t>
  </si>
  <si>
    <t>0=Home Pen</t>
  </si>
  <si>
    <t>Load 1 Notes</t>
  </si>
  <si>
    <t xml:space="preserve">Mixed </t>
  </si>
  <si>
    <t>Sort Group 1</t>
  </si>
  <si>
    <t>Pasture / Pen   Location =</t>
  </si>
  <si>
    <t>Total Weight</t>
  </si>
  <si>
    <t>Sale Draft</t>
  </si>
  <si>
    <t>Head</t>
  </si>
  <si>
    <t>Ave Wt</t>
  </si>
  <si>
    <t>Total $</t>
  </si>
  <si>
    <t>Totals</t>
  </si>
  <si>
    <t xml:space="preserve">    Sort Groups to Pasture or Pens </t>
  </si>
  <si>
    <t>Ave $/hd</t>
  </si>
  <si>
    <t>Count</t>
  </si>
  <si>
    <t>In Cost</t>
  </si>
  <si>
    <t xml:space="preserve">Average </t>
  </si>
  <si>
    <t>Out Value</t>
  </si>
  <si>
    <t xml:space="preserve"> Sort Group 1 -  Marketing Group 1</t>
  </si>
  <si>
    <t>Marketing</t>
  </si>
  <si>
    <t>Sale Date</t>
  </si>
  <si>
    <t xml:space="preserve"> Sort Group 1 -  Marketing Group 2</t>
  </si>
  <si>
    <t xml:space="preserve"> Sort Group 1 -  Marketing Group 3</t>
  </si>
  <si>
    <t xml:space="preserve"> Sort Group 1 -  Marketing Group 4</t>
  </si>
  <si>
    <t xml:space="preserve"> Sort Group 1 -  Marketing Group 5</t>
  </si>
  <si>
    <t xml:space="preserve"> Sort Group 1 -  Marketing Group 6</t>
  </si>
  <si>
    <t xml:space="preserve"> Sort Group 1 -  Marketing  Totals</t>
  </si>
  <si>
    <t>Load / Sort</t>
  </si>
  <si>
    <t>Price</t>
  </si>
  <si>
    <t>Weight</t>
  </si>
  <si>
    <t>Preconditioned</t>
  </si>
  <si>
    <t>Pricing</t>
  </si>
  <si>
    <t>Increase</t>
  </si>
  <si>
    <t>Load  Value</t>
  </si>
  <si>
    <t>Sort Group 2</t>
  </si>
  <si>
    <t>Sort Group 3</t>
  </si>
  <si>
    <t>Sort Group 4</t>
  </si>
  <si>
    <t>Sort Group 5</t>
  </si>
  <si>
    <t>Sort Group 6</t>
  </si>
  <si>
    <t>Sort Group 7</t>
  </si>
  <si>
    <t xml:space="preserve"> Sort Group 2 -  Marketing Group 1</t>
  </si>
  <si>
    <t xml:space="preserve"> Sort Group 2 -  Marketing Group 2</t>
  </si>
  <si>
    <t xml:space="preserve"> Sort Group 2 -  Marketing Group 3</t>
  </si>
  <si>
    <t xml:space="preserve"> Sort Group 2 -  Marketing Group 4</t>
  </si>
  <si>
    <t xml:space="preserve"> Sort Group 2 -  Marketing Group 5</t>
  </si>
  <si>
    <t xml:space="preserve"> Sort Group 2 -  Marketing Group 6</t>
  </si>
  <si>
    <t xml:space="preserve"> Sort Group 2 -  Marketing  Totals</t>
  </si>
  <si>
    <t xml:space="preserve"> Sort Group 3 -  Marketing Group 1</t>
  </si>
  <si>
    <t xml:space="preserve"> Sort Group 3 -  Marketing Group 2</t>
  </si>
  <si>
    <t xml:space="preserve"> Sort Group 4 -  Marketing Group 3</t>
  </si>
  <si>
    <t xml:space="preserve"> Sort Group 4 -  Marketing Group 4</t>
  </si>
  <si>
    <t xml:space="preserve"> Sort Group 4 -  Marketing Group 5</t>
  </si>
  <si>
    <t xml:space="preserve"> Sort Group 3 -  Marketing Group 3</t>
  </si>
  <si>
    <t xml:space="preserve"> Sort Group 3 -  Marketing Group 4</t>
  </si>
  <si>
    <t xml:space="preserve"> Sort Group 3 -  Marketing Group 5</t>
  </si>
  <si>
    <t xml:space="preserve"> Sort Group 3 -  Marketing Group 6</t>
  </si>
  <si>
    <t xml:space="preserve"> Sort Group 3 -  Marketing  Totals</t>
  </si>
  <si>
    <t xml:space="preserve"> Sort Group 4 -  Marketing Group 2</t>
  </si>
  <si>
    <t xml:space="preserve"> Sort Group 4 -  Marketing Group 1</t>
  </si>
  <si>
    <t xml:space="preserve"> Sort Group 4 -  Marketing Group 6</t>
  </si>
  <si>
    <t xml:space="preserve"> Sort Group 4 -  Marketing  Totals</t>
  </si>
  <si>
    <t xml:space="preserve"> Sort Group 5 -  Marketing Group 1</t>
  </si>
  <si>
    <t xml:space="preserve"> Sort Group 5 -  Marketing Group 2</t>
  </si>
  <si>
    <t xml:space="preserve"> Sort Group 5 -  Marketing Group 3</t>
  </si>
  <si>
    <t xml:space="preserve"> Sort Group 5 -  Marketing Group 4</t>
  </si>
  <si>
    <t xml:space="preserve"> Sort Group 5 -  Marketing Group 5</t>
  </si>
  <si>
    <t xml:space="preserve"> Sort Group 5 -  Marketing Group 6</t>
  </si>
  <si>
    <t xml:space="preserve"> Sort Group 5 -  Marketing  Totals</t>
  </si>
  <si>
    <t xml:space="preserve"> Sort Group 6 -  Marketing Group 1</t>
  </si>
  <si>
    <t xml:space="preserve"> Sort Group 6 -  Marketing Group 2</t>
  </si>
  <si>
    <t xml:space="preserve"> Sort Group 6 -  Marketing Group 3</t>
  </si>
  <si>
    <t xml:space="preserve"> Sort Group 6 -  Marketing Group 4</t>
  </si>
  <si>
    <t xml:space="preserve"> Sort Group 6 -  Marketing Group 5</t>
  </si>
  <si>
    <t xml:space="preserve"> Sort Group 6 -  Marketing Group 6</t>
  </si>
  <si>
    <t xml:space="preserve"> Sort Group 6 -  Marketing  Totals</t>
  </si>
  <si>
    <t xml:space="preserve"> Sort Group 7 -  Marketing Group 1</t>
  </si>
  <si>
    <t xml:space="preserve"> Sort Group 7 -  Marketing Group 2</t>
  </si>
  <si>
    <t xml:space="preserve"> Sort Group 7 -  Marketing Group 3</t>
  </si>
  <si>
    <t xml:space="preserve"> Sort Group 7 -  Marketing Group 4</t>
  </si>
  <si>
    <t xml:space="preserve"> Sort Group 7 -  Marketing Group 5</t>
  </si>
  <si>
    <t xml:space="preserve"> Sort Group 7 -  Marketing Group 6</t>
  </si>
  <si>
    <t xml:space="preserve"> Sort Group 7 -  Marketing  Totals</t>
  </si>
  <si>
    <t xml:space="preserve">Head </t>
  </si>
  <si>
    <t>Total In</t>
  </si>
  <si>
    <t>Total Out</t>
  </si>
  <si>
    <t>Value</t>
  </si>
  <si>
    <t>pounds/ # bales</t>
  </si>
  <si>
    <t>blk</t>
  </si>
  <si>
    <t>red</t>
  </si>
  <si>
    <t>death</t>
  </si>
  <si>
    <t>Total Cost Per Head</t>
  </si>
  <si>
    <t>Number Treated</t>
  </si>
  <si>
    <t>Per Head of Trts</t>
  </si>
  <si>
    <t>Per Head of Total</t>
  </si>
  <si>
    <t>Receiving Cost per head</t>
  </si>
  <si>
    <t>Agrimycin - 200 - 500ml</t>
  </si>
  <si>
    <t>Banimine - 250ml</t>
  </si>
  <si>
    <t>Nuflor - 250ml</t>
  </si>
  <si>
    <t>Nuflor - 100ml</t>
  </si>
  <si>
    <t>Batril 250ml</t>
  </si>
  <si>
    <t>B12 3000 - 250ml</t>
  </si>
  <si>
    <t>Synovex C</t>
  </si>
  <si>
    <t>Fly Tags</t>
  </si>
  <si>
    <t>Epinephrine</t>
  </si>
  <si>
    <t>Mineral Oil</t>
  </si>
  <si>
    <t>Synovex S</t>
  </si>
  <si>
    <t>Revalor G</t>
  </si>
  <si>
    <t>Component E-S</t>
  </si>
  <si>
    <t>Component E-H</t>
  </si>
  <si>
    <t>( Implants per box)</t>
  </si>
  <si>
    <t>(per Implant)</t>
  </si>
  <si>
    <t>Corrid - 1gal</t>
  </si>
  <si>
    <t xml:space="preserve">Vit A&amp;D Injection </t>
  </si>
  <si>
    <t xml:space="preserve"> `</t>
  </si>
  <si>
    <t>Naxcel</t>
  </si>
  <si>
    <t>Agrimycin -100 - 500ml</t>
  </si>
  <si>
    <t>Reliant 4</t>
  </si>
  <si>
    <t>Presponce SQ</t>
  </si>
  <si>
    <t>One Shot</t>
  </si>
  <si>
    <t>Ralgro</t>
  </si>
  <si>
    <t>Triangle 9</t>
  </si>
  <si>
    <t>Twin-Pen</t>
  </si>
  <si>
    <t>Tylosin - 500ml</t>
  </si>
  <si>
    <t>Excenel</t>
  </si>
  <si>
    <t>y/n</t>
  </si>
  <si>
    <t>Receiving  Info</t>
  </si>
  <si>
    <t xml:space="preserve">Sick Treatment </t>
  </si>
  <si>
    <t>Micotil 250</t>
  </si>
  <si>
    <t>Micotil 100</t>
  </si>
  <si>
    <t>( 1 - 10 )</t>
  </si>
  <si>
    <t>Required</t>
  </si>
  <si>
    <t>Per Head</t>
  </si>
  <si>
    <t>Code = List of All Veterinary products</t>
  </si>
  <si>
    <t>Average</t>
  </si>
  <si>
    <t>Value Increase</t>
  </si>
  <si>
    <t>Ivomec Plus 500ml</t>
  </si>
  <si>
    <t>Ivomec Plus 200ml</t>
  </si>
  <si>
    <t>Safe-Guard Drench  1 L</t>
  </si>
  <si>
    <t>Cydectin Pour-on  1 L</t>
  </si>
  <si>
    <t>ENDOVAC-BOVI</t>
  </si>
  <si>
    <t>Vision 7</t>
  </si>
  <si>
    <t>Clostridials</t>
  </si>
  <si>
    <t>Pasteurella</t>
  </si>
  <si>
    <t>Pyramid 4 Presponse SQ</t>
  </si>
  <si>
    <t>Vac/Pasteur</t>
  </si>
  <si>
    <t>( per bottle)</t>
  </si>
  <si>
    <t>( Doses per bottle)</t>
  </si>
  <si>
    <t>(per Dose)</t>
  </si>
  <si>
    <t>Head Sold</t>
  </si>
  <si>
    <t>Total Head</t>
  </si>
  <si>
    <t>Remaining</t>
  </si>
  <si>
    <t>% Sold</t>
  </si>
  <si>
    <t>Pasture Inventory Summary</t>
  </si>
  <si>
    <r>
      <t xml:space="preserve">Marketing Summary </t>
    </r>
    <r>
      <rPr>
        <sz val="14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 Only Accurate when ALL marketing is Complete</t>
    </r>
  </si>
  <si>
    <t xml:space="preserve"> Head Count</t>
  </si>
  <si>
    <t>Beginning</t>
  </si>
  <si>
    <t>Current</t>
  </si>
  <si>
    <t>To Date</t>
  </si>
  <si>
    <t>Head Marketed</t>
  </si>
  <si>
    <t>% Marketed</t>
  </si>
  <si>
    <t>on Pasture</t>
  </si>
  <si>
    <t>Complete/ Incomplete</t>
  </si>
  <si>
    <t>Total Marketed</t>
  </si>
  <si>
    <t>Weighted Average Marketing</t>
  </si>
  <si>
    <t>Sort 2</t>
  </si>
  <si>
    <t>Sort 1</t>
  </si>
  <si>
    <t>Sort 3</t>
  </si>
  <si>
    <t>Sort 4</t>
  </si>
  <si>
    <t>Sort 5</t>
  </si>
  <si>
    <t>Sort 6</t>
  </si>
  <si>
    <t>Sort 7</t>
  </si>
  <si>
    <t>By Load</t>
  </si>
  <si>
    <t>Complete</t>
  </si>
  <si>
    <t>Incomplete</t>
  </si>
  <si>
    <t>Death Loss Totals</t>
  </si>
  <si>
    <t>*  Record all death loss during pasture phase at far right  - column CG  row 7</t>
  </si>
  <si>
    <t>Record death loss totals in the appropriate cell</t>
  </si>
  <si>
    <t>(deads out)</t>
  </si>
  <si>
    <t>(Deads Out)</t>
  </si>
  <si>
    <r>
      <t>If entry is RED,</t>
    </r>
    <r>
      <rPr>
        <sz val="10"/>
        <rFont val="Times New Roman"/>
        <family val="1"/>
      </rPr>
      <t xml:space="preserve"> you do not have stockers from that load in that sort group</t>
    </r>
  </si>
  <si>
    <t>(estimated)</t>
  </si>
  <si>
    <t>Sort Group</t>
  </si>
  <si>
    <t>Load #</t>
  </si>
  <si>
    <t>Optional  -  Detailed listing of death loss</t>
  </si>
  <si>
    <t>Product  1</t>
  </si>
  <si>
    <t>Product  4</t>
  </si>
  <si>
    <t>Product  3</t>
  </si>
  <si>
    <t>Product  2</t>
  </si>
  <si>
    <t xml:space="preserve">   Sick Calf Treament</t>
  </si>
  <si>
    <t>Sick Pull - ID, Records</t>
  </si>
  <si>
    <t>Product List</t>
  </si>
  <si>
    <t>ID Tags</t>
  </si>
  <si>
    <t>Probios</t>
  </si>
  <si>
    <t>Sulfa Bolus</t>
  </si>
  <si>
    <t>Delivery Cost</t>
  </si>
  <si>
    <t>Processing Cost</t>
  </si>
  <si>
    <t>Feed Cost</t>
  </si>
  <si>
    <t>Treatment Cost</t>
  </si>
  <si>
    <t>Head Treated</t>
  </si>
  <si>
    <t>(receiving only)</t>
  </si>
  <si>
    <t>Purchased</t>
  </si>
  <si>
    <t>Cost  Total</t>
  </si>
  <si>
    <t>Receiving Only</t>
  </si>
  <si>
    <t>(w/repulls)</t>
  </si>
  <si>
    <t>Grazing Period</t>
  </si>
  <si>
    <t>(after grazing)</t>
  </si>
  <si>
    <t>(post-grazing)</t>
  </si>
  <si>
    <t>Market Weight</t>
  </si>
  <si>
    <t>Estimated - postgrazing</t>
  </si>
  <si>
    <t>Load Summary Page</t>
  </si>
  <si>
    <t>Delivery Information</t>
  </si>
  <si>
    <t>Grazing Period Estimates</t>
  </si>
  <si>
    <t>Grazing</t>
  </si>
  <si>
    <t>Receiving Period Data</t>
  </si>
  <si>
    <t>(cost per head)</t>
  </si>
  <si>
    <t>(cost per treated)</t>
  </si>
  <si>
    <t>Cost  Per Head</t>
  </si>
  <si>
    <t>Expenses per Head</t>
  </si>
  <si>
    <t>Break-Even   $/cwt</t>
  </si>
  <si>
    <t xml:space="preserve">Total  Cost Per Head </t>
  </si>
  <si>
    <t>(Purchase + Receiving)</t>
  </si>
  <si>
    <t>Break-even prices are calculated on purchase price plus the</t>
  </si>
  <si>
    <t>receiving cost (including receiving death loss) divided by the market weight.</t>
  </si>
  <si>
    <t>Be sure to include grazing period death loss in the grazing period expenses.</t>
  </si>
  <si>
    <t>Death loss on grazing is not included in break-even calculation.</t>
  </si>
  <si>
    <r>
      <t xml:space="preserve">Processing Cost  -  </t>
    </r>
    <r>
      <rPr>
        <sz val="10"/>
        <rFont val="Times New Roman"/>
        <family val="1"/>
      </rPr>
      <t>Products and charges for initial processing and revaccination for the load</t>
    </r>
  </si>
  <si>
    <t>Product code list = on Health Treatment sheet, column AT rows 7 -107</t>
  </si>
  <si>
    <t>You can change the feedstuffs names and units if desired</t>
  </si>
  <si>
    <t>Hay</t>
  </si>
  <si>
    <t>Prairie Hay</t>
  </si>
  <si>
    <t>Daily Feed Amounts</t>
  </si>
  <si>
    <t>Feed Cost:</t>
  </si>
  <si>
    <t>Price $/unit</t>
  </si>
  <si>
    <t>Total Sick Pen</t>
  </si>
  <si>
    <t>Feed Charge</t>
  </si>
  <si>
    <t>1st treatment</t>
  </si>
  <si>
    <t>2nd Treatment</t>
  </si>
  <si>
    <t>3rd Treatment</t>
  </si>
  <si>
    <t>4th Treatment</t>
  </si>
  <si>
    <t>Treatment</t>
  </si>
  <si>
    <t>ALL Loads</t>
  </si>
  <si>
    <t>cronic</t>
  </si>
  <si>
    <t>Developed by Greg Highfill, Oklahoma State University 2003.   Revised 09/04/03</t>
  </si>
  <si>
    <t>Copyright 2003.     Oklahoma Board of Regents for A&amp;M Colleges.    All rights reserved.</t>
  </si>
  <si>
    <t>Code Numbers = Column AS,  Row 7</t>
  </si>
  <si>
    <r>
      <t xml:space="preserve">Total                 </t>
    </r>
    <r>
      <rPr>
        <sz val="9"/>
        <rFont val="Times New Roman"/>
        <family val="1"/>
      </rPr>
      <t>(of load averages)</t>
    </r>
  </si>
  <si>
    <r>
      <t xml:space="preserve">Average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(of load averages)</t>
    </r>
  </si>
  <si>
    <t>Component E-C</t>
  </si>
  <si>
    <t>Cost per cc/dose</t>
  </si>
  <si>
    <t>Titanium 5</t>
  </si>
  <si>
    <t>Titanium 5 L+5</t>
  </si>
  <si>
    <t>Vira Shield 6</t>
  </si>
  <si>
    <t>Pyriamid 5</t>
  </si>
  <si>
    <t>Presponse HM</t>
  </si>
  <si>
    <t>Pulmo-Guard PH-M</t>
  </si>
  <si>
    <t>Vision 7 Somnus</t>
  </si>
  <si>
    <t xml:space="preserve">                     </t>
  </si>
  <si>
    <t xml:space="preserve">                       </t>
  </si>
  <si>
    <t>7way Blackleg</t>
  </si>
  <si>
    <t>7way/ Somnus</t>
  </si>
  <si>
    <t>Vitamin E - A - D  300</t>
  </si>
  <si>
    <t>Ivomec Pour-on</t>
  </si>
  <si>
    <t>Dectomax Pour-on</t>
  </si>
  <si>
    <t>Agrimectrin Pour-on</t>
  </si>
  <si>
    <t>Normectrin Plus</t>
  </si>
  <si>
    <t>Dectomax</t>
  </si>
  <si>
    <t>Component TE-G w/Tylan</t>
  </si>
  <si>
    <t>CattleMaster Gold FP 5</t>
  </si>
  <si>
    <t>UltraBac 7</t>
  </si>
  <si>
    <t>Bovi-Shield Gold 5</t>
  </si>
  <si>
    <t>UltraBac 7 /Somubac</t>
  </si>
  <si>
    <t xml:space="preserve">Mycoplasma Bovis </t>
  </si>
  <si>
    <t>Super Poly-BAC Somnus</t>
  </si>
  <si>
    <t>Express 5</t>
  </si>
  <si>
    <t>Synovex H</t>
  </si>
  <si>
    <t xml:space="preserve"> </t>
  </si>
  <si>
    <t>S</t>
  </si>
  <si>
    <t>Draxxin</t>
  </si>
  <si>
    <t>b-wf</t>
  </si>
  <si>
    <t>red blk</t>
  </si>
  <si>
    <t>smoke</t>
  </si>
  <si>
    <t>simm</t>
  </si>
  <si>
    <t>heref</t>
  </si>
  <si>
    <t>Vista 5 SQ</t>
  </si>
  <si>
    <t>Vision 7 w/Spur</t>
  </si>
  <si>
    <t>Triangle 4 Type II BVD</t>
  </si>
  <si>
    <t>Kentucky-Tennessee Livestock Market</t>
  </si>
  <si>
    <t>Okie #1's</t>
  </si>
  <si>
    <t>mild</t>
  </si>
  <si>
    <t>n/a</t>
  </si>
  <si>
    <t>Tom Barnett, Cross Plains, Tennessee</t>
  </si>
  <si>
    <t>red wf</t>
  </si>
  <si>
    <t>pneumonia</t>
  </si>
  <si>
    <t>chronic</t>
  </si>
  <si>
    <t>Encore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</si>
</sst>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"/>
    <numFmt numFmtId="167" formatCode="0.0%"/>
  </numFmts>
  <fonts count="6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11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color indexed="53"/>
      <name val="Times New Roman"/>
      <family val="1"/>
    </font>
    <font>
      <sz val="9"/>
      <color indexed="53"/>
      <name val="Times New Roman"/>
      <family val="1"/>
    </font>
    <font>
      <sz val="10"/>
      <color indexed="53"/>
      <name val="Times New Roman"/>
      <family val="1"/>
    </font>
    <font>
      <sz val="8"/>
      <color indexed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ck"/>
      <right style="thin"/>
      <top style="medium"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vertical="distributed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8" xfId="0" applyBorder="1" applyAlignment="1">
      <alignment horizontal="center"/>
    </xf>
    <xf numFmtId="0" fontId="9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164" fontId="0" fillId="0" borderId="0" xfId="0" applyNumberForma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35" xfId="0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33" xfId="0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165" fontId="0" fillId="0" borderId="21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9" fillId="0" borderId="29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39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43" xfId="0" applyNumberFormat="1" applyBorder="1" applyAlignment="1">
      <alignment/>
    </xf>
    <xf numFmtId="0" fontId="0" fillId="0" borderId="11" xfId="0" applyFill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1" fillId="0" borderId="37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165" fontId="11" fillId="0" borderId="31" xfId="0" applyNumberFormat="1" applyFont="1" applyBorder="1" applyAlignment="1" applyProtection="1">
      <alignment horizontal="center"/>
      <protection locked="0"/>
    </xf>
    <xf numFmtId="164" fontId="11" fillId="0" borderId="11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0" fontId="11" fillId="0" borderId="45" xfId="0" applyFont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47" xfId="0" applyFont="1" applyBorder="1" applyAlignment="1" applyProtection="1">
      <alignment/>
      <protection locked="0"/>
    </xf>
    <xf numFmtId="0" fontId="11" fillId="0" borderId="48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5" fontId="0" fillId="0" borderId="14" xfId="0" applyNumberForma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165" fontId="0" fillId="0" borderId="16" xfId="0" applyNumberForma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5" fontId="0" fillId="0" borderId="12" xfId="0" applyNumberForma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165" fontId="0" fillId="0" borderId="20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 horizontal="right"/>
      <protection/>
    </xf>
    <xf numFmtId="0" fontId="0" fillId="0" borderId="31" xfId="0" applyBorder="1" applyAlignment="1" applyProtection="1">
      <alignment/>
      <protection/>
    </xf>
    <xf numFmtId="0" fontId="0" fillId="0" borderId="4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5" fontId="11" fillId="0" borderId="0" xfId="0" applyNumberFormat="1" applyFont="1" applyBorder="1" applyAlignment="1" applyProtection="1">
      <alignment/>
      <protection locked="0"/>
    </xf>
    <xf numFmtId="165" fontId="11" fillId="0" borderId="14" xfId="0" applyNumberFormat="1" applyFont="1" applyBorder="1" applyAlignment="1" applyProtection="1">
      <alignment/>
      <protection locked="0"/>
    </xf>
    <xf numFmtId="14" fontId="11" fillId="0" borderId="15" xfId="0" applyNumberFormat="1" applyFont="1" applyBorder="1" applyAlignment="1" applyProtection="1">
      <alignment/>
      <protection locked="0"/>
    </xf>
    <xf numFmtId="0" fontId="8" fillId="0" borderId="32" xfId="0" applyFont="1" applyBorder="1" applyAlignment="1">
      <alignment/>
    </xf>
    <xf numFmtId="165" fontId="0" fillId="0" borderId="34" xfId="0" applyNumberForma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2" xfId="0" applyFont="1" applyBorder="1" applyAlignment="1">
      <alignment/>
    </xf>
    <xf numFmtId="165" fontId="7" fillId="0" borderId="10" xfId="0" applyNumberFormat="1" applyFont="1" applyBorder="1" applyAlignment="1">
      <alignment/>
    </xf>
    <xf numFmtId="0" fontId="7" fillId="0" borderId="33" xfId="0" applyFont="1" applyBorder="1" applyAlignment="1">
      <alignment/>
    </xf>
    <xf numFmtId="165" fontId="7" fillId="0" borderId="34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32" xfId="0" applyBorder="1" applyAlignment="1">
      <alignment/>
    </xf>
    <xf numFmtId="165" fontId="0" fillId="0" borderId="0" xfId="0" applyNumberFormat="1" applyAlignment="1" applyProtection="1">
      <alignment horizontal="center"/>
      <protection/>
    </xf>
    <xf numFmtId="0" fontId="0" fillId="0" borderId="21" xfId="0" applyNumberFormat="1" applyBorder="1" applyAlignment="1">
      <alignment horizontal="left"/>
    </xf>
    <xf numFmtId="0" fontId="0" fillId="0" borderId="47" xfId="0" applyNumberFormat="1" applyBorder="1" applyAlignment="1">
      <alignment horizontal="left"/>
    </xf>
    <xf numFmtId="0" fontId="0" fillId="0" borderId="48" xfId="0" applyNumberFormat="1" applyBorder="1" applyAlignment="1">
      <alignment horizontal="left"/>
    </xf>
    <xf numFmtId="165" fontId="0" fillId="0" borderId="21" xfId="0" applyNumberForma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11" fillId="0" borderId="5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165" fontId="11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165" fontId="11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0" fillId="0" borderId="55" xfId="0" applyFill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56" xfId="0" applyBorder="1" applyAlignment="1">
      <alignment/>
    </xf>
    <xf numFmtId="0" fontId="4" fillId="0" borderId="32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165" fontId="7" fillId="0" borderId="57" xfId="0" applyNumberFormat="1" applyFont="1" applyBorder="1" applyAlignment="1">
      <alignment/>
    </xf>
    <xf numFmtId="0" fontId="0" fillId="0" borderId="58" xfId="0" applyBorder="1" applyAlignment="1">
      <alignment horizontal="right"/>
    </xf>
    <xf numFmtId="165" fontId="0" fillId="0" borderId="5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7" fillId="0" borderId="60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/>
    </xf>
    <xf numFmtId="165" fontId="11" fillId="0" borderId="13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1" fontId="4" fillId="0" borderId="20" xfId="0" applyNumberFormat="1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165" fontId="4" fillId="0" borderId="20" xfId="0" applyNumberFormat="1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65" fontId="4" fillId="0" borderId="33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11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3" fontId="4" fillId="0" borderId="33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4" fillId="0" borderId="16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0" fontId="4" fillId="0" borderId="10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167" fontId="0" fillId="0" borderId="55" xfId="0" applyNumberFormat="1" applyBorder="1" applyAlignment="1" applyProtection="1">
      <alignment horizontal="center"/>
      <protection/>
    </xf>
    <xf numFmtId="167" fontId="0" fillId="0" borderId="38" xfId="0" applyNumberFormat="1" applyBorder="1" applyAlignment="1" applyProtection="1">
      <alignment horizontal="center"/>
      <protection/>
    </xf>
    <xf numFmtId="1" fontId="7" fillId="0" borderId="44" xfId="0" applyNumberFormat="1" applyFont="1" applyBorder="1" applyAlignment="1" applyProtection="1">
      <alignment horizontal="center"/>
      <protection/>
    </xf>
    <xf numFmtId="1" fontId="7" fillId="0" borderId="55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65" fontId="4" fillId="0" borderId="32" xfId="0" applyNumberFormat="1" applyFont="1" applyBorder="1" applyAlignment="1" applyProtection="1">
      <alignment horizontal="center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vertical="center"/>
      <protection/>
    </xf>
    <xf numFmtId="1" fontId="4" fillId="0" borderId="20" xfId="0" applyNumberFormat="1" applyFont="1" applyBorder="1" applyAlignment="1" applyProtection="1">
      <alignment horizontal="center"/>
      <protection/>
    </xf>
    <xf numFmtId="1" fontId="4" fillId="0" borderId="33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1" fontId="9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1" fontId="0" fillId="0" borderId="17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4" fontId="11" fillId="0" borderId="15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11" fillId="0" borderId="16" xfId="0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12" fillId="0" borderId="59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/>
      <protection locked="0"/>
    </xf>
    <xf numFmtId="0" fontId="11" fillId="0" borderId="64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0" fillId="0" borderId="33" xfId="0" applyNumberFormat="1" applyBorder="1" applyAlignment="1" applyProtection="1">
      <alignment/>
      <protection/>
    </xf>
    <xf numFmtId="165" fontId="0" fillId="0" borderId="34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65" fontId="0" fillId="0" borderId="16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5" fontId="0" fillId="0" borderId="4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38" xfId="0" applyNumberForma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165" fontId="11" fillId="0" borderId="53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7" fillId="0" borderId="10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165" fontId="4" fillId="0" borderId="38" xfId="0" applyNumberFormat="1" applyFont="1" applyBorder="1" applyAlignment="1" applyProtection="1">
      <alignment horizontal="center"/>
      <protection/>
    </xf>
    <xf numFmtId="165" fontId="4" fillId="0" borderId="17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4" fontId="0" fillId="0" borderId="67" xfId="0" applyNumberFormat="1" applyBorder="1" applyAlignment="1">
      <alignment horizontal="center"/>
    </xf>
    <xf numFmtId="166" fontId="0" fillId="0" borderId="67" xfId="0" applyNumberForma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165" fontId="0" fillId="0" borderId="6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4" fontId="0" fillId="0" borderId="53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7" fillId="0" borderId="55" xfId="0" applyFont="1" applyBorder="1" applyAlignment="1">
      <alignment horizontal="center"/>
    </xf>
    <xf numFmtId="165" fontId="4" fillId="0" borderId="40" xfId="0" applyNumberFormat="1" applyFont="1" applyBorder="1" applyAlignment="1">
      <alignment horizontal="center"/>
    </xf>
    <xf numFmtId="165" fontId="4" fillId="0" borderId="41" xfId="0" applyNumberFormat="1" applyFont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5" fontId="11" fillId="0" borderId="66" xfId="0" applyNumberFormat="1" applyFont="1" applyBorder="1" applyAlignment="1" applyProtection="1">
      <alignment horizontal="center"/>
      <protection locked="0"/>
    </xf>
    <xf numFmtId="165" fontId="11" fillId="0" borderId="22" xfId="0" applyNumberFormat="1" applyFont="1" applyBorder="1" applyAlignment="1" applyProtection="1">
      <alignment horizontal="center"/>
      <protection locked="0"/>
    </xf>
    <xf numFmtId="165" fontId="11" fillId="0" borderId="69" xfId="0" applyNumberFormat="1" applyFont="1" applyBorder="1" applyAlignment="1" applyProtection="1">
      <alignment horizontal="center"/>
      <protection locked="0"/>
    </xf>
    <xf numFmtId="1" fontId="11" fillId="0" borderId="72" xfId="0" applyNumberFormat="1" applyFont="1" applyBorder="1" applyAlignment="1" applyProtection="1">
      <alignment horizontal="center"/>
      <protection locked="0"/>
    </xf>
    <xf numFmtId="1" fontId="11" fillId="0" borderId="73" xfId="0" applyNumberFormat="1" applyFont="1" applyBorder="1" applyAlignment="1" applyProtection="1">
      <alignment horizontal="center"/>
      <protection locked="0"/>
    </xf>
    <xf numFmtId="1" fontId="11" fillId="0" borderId="74" xfId="0" applyNumberFormat="1" applyFont="1" applyBorder="1" applyAlignment="1" applyProtection="1">
      <alignment horizontal="center"/>
      <protection locked="0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15" fillId="0" borderId="0" xfId="0" applyFont="1" applyAlignment="1">
      <alignment/>
    </xf>
    <xf numFmtId="0" fontId="4" fillId="0" borderId="46" xfId="0" applyFont="1" applyBorder="1" applyAlignment="1">
      <alignment/>
    </xf>
    <xf numFmtId="0" fontId="4" fillId="0" borderId="48" xfId="0" applyFont="1" applyFill="1" applyBorder="1" applyAlignment="1">
      <alignment horizontal="center"/>
    </xf>
    <xf numFmtId="0" fontId="7" fillId="0" borderId="48" xfId="0" applyFont="1" applyBorder="1" applyAlignment="1">
      <alignment vertical="distributed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/>
    </xf>
    <xf numFmtId="0" fontId="29" fillId="0" borderId="12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left"/>
    </xf>
    <xf numFmtId="0" fontId="0" fillId="0" borderId="49" xfId="0" applyBorder="1" applyAlignment="1">
      <alignment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50" xfId="0" applyBorder="1" applyAlignment="1">
      <alignment/>
    </xf>
    <xf numFmtId="165" fontId="7" fillId="0" borderId="44" xfId="0" applyNumberFormat="1" applyFont="1" applyFill="1" applyBorder="1" applyAlignment="1" applyProtection="1">
      <alignment horizontal="right"/>
      <protection/>
    </xf>
    <xf numFmtId="165" fontId="7" fillId="0" borderId="55" xfId="0" applyNumberFormat="1" applyFont="1" applyBorder="1" applyAlignment="1" applyProtection="1">
      <alignment horizontal="center"/>
      <protection/>
    </xf>
    <xf numFmtId="165" fontId="7" fillId="0" borderId="38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 quotePrefix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Alignment="1" quotePrefix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14" fontId="11" fillId="0" borderId="0" xfId="0" applyNumberFormat="1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right"/>
      <protection/>
    </xf>
    <xf numFmtId="2" fontId="12" fillId="0" borderId="18" xfId="0" applyNumberFormat="1" applyFont="1" applyBorder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 locked="0"/>
    </xf>
    <xf numFmtId="2" fontId="11" fillId="0" borderId="12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4" fontId="65" fillId="0" borderId="31" xfId="0" applyNumberFormat="1" applyFont="1" applyBorder="1" applyAlignment="1" applyProtection="1">
      <alignment/>
      <protection locked="0"/>
    </xf>
    <xf numFmtId="0" fontId="65" fillId="0" borderId="31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/>
      <protection/>
    </xf>
    <xf numFmtId="0" fontId="21" fillId="0" borderId="31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52" xfId="0" applyBorder="1" applyAlignment="1" applyProtection="1">
      <alignment horizontal="right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20" fillId="0" borderId="33" xfId="0" applyFont="1" applyBorder="1" applyAlignment="1" applyProtection="1">
      <alignment horizontal="left" vertical="center"/>
      <protection/>
    </xf>
    <xf numFmtId="0" fontId="20" fillId="0" borderId="34" xfId="0" applyFont="1" applyBorder="1" applyAlignment="1" applyProtection="1">
      <alignment horizontal="left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center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75" xfId="0" applyFont="1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78" xfId="0" applyFont="1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0" fillId="0" borderId="35" xfId="0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49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right"/>
      <protection/>
    </xf>
    <xf numFmtId="0" fontId="0" fillId="0" borderId="33" xfId="0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2" xfId="0" applyFont="1" applyBorder="1" applyAlignment="1" applyProtection="1">
      <alignment horizontal="left"/>
      <protection/>
    </xf>
    <xf numFmtId="0" fontId="17" fillId="0" borderId="33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381000</xdr:colOff>
      <xdr:row>7</xdr:row>
      <xdr:rowOff>85725</xdr:rowOff>
    </xdr:from>
    <xdr:to>
      <xdr:col>43</xdr:col>
      <xdr:colOff>390525</xdr:colOff>
      <xdr:row>25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3850600" y="1590675"/>
          <a:ext cx="9525" cy="2962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352425</xdr:colOff>
      <xdr:row>49</xdr:row>
      <xdr:rowOff>114300</xdr:rowOff>
    </xdr:from>
    <xdr:to>
      <xdr:col>43</xdr:col>
      <xdr:colOff>352425</xdr:colOff>
      <xdr:row>62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3822025" y="8420100"/>
          <a:ext cx="0" cy="2133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19050</xdr:rowOff>
    </xdr:from>
    <xdr:to>
      <xdr:col>26</xdr:col>
      <xdr:colOff>428625</xdr:colOff>
      <xdr:row>3</xdr:row>
      <xdr:rowOff>19050</xdr:rowOff>
    </xdr:to>
    <xdr:sp>
      <xdr:nvSpPr>
        <xdr:cNvPr id="3" name="Line 4"/>
        <xdr:cNvSpPr>
          <a:spLocks/>
        </xdr:cNvSpPr>
      </xdr:nvSpPr>
      <xdr:spPr>
        <a:xfrm>
          <a:off x="7277100" y="733425"/>
          <a:ext cx="7277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95250</xdr:rowOff>
    </xdr:from>
    <xdr:to>
      <xdr:col>11</xdr:col>
      <xdr:colOff>0</xdr:colOff>
      <xdr:row>2</xdr:row>
      <xdr:rowOff>95250</xdr:rowOff>
    </xdr:to>
    <xdr:sp>
      <xdr:nvSpPr>
        <xdr:cNvPr id="4" name="Line 5"/>
        <xdr:cNvSpPr>
          <a:spLocks/>
        </xdr:cNvSpPr>
      </xdr:nvSpPr>
      <xdr:spPr>
        <a:xfrm>
          <a:off x="1600200" y="600075"/>
          <a:ext cx="400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438150</xdr:colOff>
      <xdr:row>71</xdr:row>
      <xdr:rowOff>76200</xdr:rowOff>
    </xdr:from>
    <xdr:to>
      <xdr:col>43</xdr:col>
      <xdr:colOff>438150</xdr:colOff>
      <xdr:row>82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23907750" y="12020550"/>
          <a:ext cx="0" cy="1724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476250</xdr:colOff>
      <xdr:row>85</xdr:row>
      <xdr:rowOff>76200</xdr:rowOff>
    </xdr:from>
    <xdr:to>
      <xdr:col>43</xdr:col>
      <xdr:colOff>476250</xdr:colOff>
      <xdr:row>95</xdr:row>
      <xdr:rowOff>76200</xdr:rowOff>
    </xdr:to>
    <xdr:sp>
      <xdr:nvSpPr>
        <xdr:cNvPr id="6" name="Line 7"/>
        <xdr:cNvSpPr>
          <a:spLocks/>
        </xdr:cNvSpPr>
      </xdr:nvSpPr>
      <xdr:spPr>
        <a:xfrm>
          <a:off x="23945850" y="14363700"/>
          <a:ext cx="0" cy="1619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476250</xdr:colOff>
      <xdr:row>28</xdr:row>
      <xdr:rowOff>47625</xdr:rowOff>
    </xdr:from>
    <xdr:to>
      <xdr:col>43</xdr:col>
      <xdr:colOff>476250</xdr:colOff>
      <xdr:row>33</xdr:row>
      <xdr:rowOff>19050</xdr:rowOff>
    </xdr:to>
    <xdr:sp>
      <xdr:nvSpPr>
        <xdr:cNvPr id="7" name="Line 8"/>
        <xdr:cNvSpPr>
          <a:spLocks/>
        </xdr:cNvSpPr>
      </xdr:nvSpPr>
      <xdr:spPr>
        <a:xfrm>
          <a:off x="23945850" y="4953000"/>
          <a:ext cx="0" cy="781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485775</xdr:colOff>
      <xdr:row>42</xdr:row>
      <xdr:rowOff>28575</xdr:rowOff>
    </xdr:from>
    <xdr:to>
      <xdr:col>43</xdr:col>
      <xdr:colOff>485775</xdr:colOff>
      <xdr:row>46</xdr:row>
      <xdr:rowOff>66675</xdr:rowOff>
    </xdr:to>
    <xdr:sp>
      <xdr:nvSpPr>
        <xdr:cNvPr id="8" name="Line 9"/>
        <xdr:cNvSpPr>
          <a:spLocks/>
        </xdr:cNvSpPr>
      </xdr:nvSpPr>
      <xdr:spPr>
        <a:xfrm>
          <a:off x="23955375" y="720090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476250</xdr:colOff>
      <xdr:row>65</xdr:row>
      <xdr:rowOff>66675</xdr:rowOff>
    </xdr:from>
    <xdr:to>
      <xdr:col>43</xdr:col>
      <xdr:colOff>476250</xdr:colOff>
      <xdr:row>69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23945850" y="109632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457200</xdr:colOff>
      <xdr:row>34</xdr:row>
      <xdr:rowOff>66675</xdr:rowOff>
    </xdr:from>
    <xdr:to>
      <xdr:col>43</xdr:col>
      <xdr:colOff>457200</xdr:colOff>
      <xdr:row>38</xdr:row>
      <xdr:rowOff>104775</xdr:rowOff>
    </xdr:to>
    <xdr:sp>
      <xdr:nvSpPr>
        <xdr:cNvPr id="10" name="Line 9"/>
        <xdr:cNvSpPr>
          <a:spLocks/>
        </xdr:cNvSpPr>
      </xdr:nvSpPr>
      <xdr:spPr>
        <a:xfrm>
          <a:off x="23926800" y="594360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1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33203125" defaultRowHeight="12.75"/>
  <cols>
    <col min="1" max="1" width="1.5" style="22" customWidth="1"/>
    <col min="2" max="2" width="10.66015625" style="202" customWidth="1"/>
    <col min="3" max="4" width="7" style="202" customWidth="1"/>
    <col min="5" max="5" width="6.16015625" style="202" customWidth="1"/>
    <col min="6" max="6" width="10.83203125" style="202" customWidth="1"/>
    <col min="7" max="7" width="11.16015625" style="202" customWidth="1"/>
    <col min="8" max="8" width="9.33203125" style="202" customWidth="1"/>
    <col min="9" max="9" width="12.16015625" style="202" customWidth="1"/>
    <col min="10" max="10" width="11.5" style="159" customWidth="1"/>
    <col min="11" max="11" width="10.66015625" style="204" customWidth="1"/>
    <col min="12" max="12" width="6.5" style="99" customWidth="1"/>
    <col min="13" max="13" width="7.66015625" style="470" customWidth="1"/>
    <col min="14" max="14" width="14.33203125" style="106" customWidth="1"/>
    <col min="15" max="15" width="9" style="106" customWidth="1"/>
    <col min="16" max="16" width="9.33203125" style="99" customWidth="1"/>
    <col min="17" max="17" width="7.33203125" style="99" customWidth="1"/>
    <col min="18" max="18" width="14.33203125" style="106" customWidth="1"/>
    <col min="19" max="19" width="9.33203125" style="106" customWidth="1"/>
    <col min="20" max="20" width="9.33203125" style="99" customWidth="1"/>
    <col min="21" max="21" width="7.83203125" style="99" customWidth="1"/>
    <col min="22" max="22" width="14.16015625" style="106" customWidth="1"/>
    <col min="23" max="23" width="9.33203125" style="106" customWidth="1"/>
    <col min="24" max="24" width="9.33203125" style="99" customWidth="1"/>
    <col min="25" max="25" width="7.5" style="99" customWidth="1"/>
    <col min="26" max="26" width="13.83203125" style="106" customWidth="1"/>
    <col min="27" max="27" width="9.33203125" style="106" customWidth="1"/>
    <col min="28" max="28" width="14.16015625" style="157" customWidth="1"/>
    <col min="29" max="43" width="9.33203125" style="106" customWidth="1"/>
    <col min="44" max="44" width="16.5" style="159" customWidth="1"/>
    <col min="45" max="45" width="7.16015625" style="159" customWidth="1"/>
    <col min="46" max="46" width="40.66015625" style="99" customWidth="1"/>
    <col min="47" max="47" width="16.83203125" style="99" customWidth="1"/>
    <col min="48" max="48" width="17.33203125" style="99" customWidth="1"/>
    <col min="49" max="49" width="19.66015625" style="22" customWidth="1"/>
    <col min="50" max="50" width="9.33203125" style="106" customWidth="1"/>
    <col min="51" max="51" width="9.33203125" style="108" customWidth="1"/>
    <col min="52" max="16384" width="9.33203125" style="106" customWidth="1"/>
  </cols>
  <sheetData>
    <row r="1" spans="1:49" ht="26.25" thickBot="1">
      <c r="A1" s="340" t="s">
        <v>51</v>
      </c>
      <c r="B1" s="198"/>
      <c r="C1" s="198"/>
      <c r="D1" s="198"/>
      <c r="E1" s="198"/>
      <c r="F1" s="198"/>
      <c r="G1" s="198"/>
      <c r="H1" s="198"/>
      <c r="I1" s="337"/>
      <c r="K1" s="205"/>
      <c r="L1" s="194"/>
      <c r="M1" s="468"/>
      <c r="N1" s="113"/>
      <c r="O1" s="113"/>
      <c r="P1" s="194"/>
      <c r="Q1" s="194"/>
      <c r="R1" s="113"/>
      <c r="S1" s="113"/>
      <c r="T1" s="194"/>
      <c r="U1" s="194"/>
      <c r="V1" s="113"/>
      <c r="W1" s="113"/>
      <c r="X1" s="194"/>
      <c r="Y1" s="194"/>
      <c r="Z1" s="113"/>
      <c r="AA1" s="113"/>
      <c r="AR1" s="475" t="s">
        <v>283</v>
      </c>
      <c r="AS1" s="476"/>
      <c r="AT1" s="477"/>
      <c r="AU1" s="195"/>
      <c r="AV1" s="195"/>
      <c r="AW1" s="106"/>
    </row>
    <row r="2" spans="1:58" ht="13.5" thickBot="1">
      <c r="A2" s="106"/>
      <c r="B2" s="198"/>
      <c r="C2" s="198"/>
      <c r="D2" s="198"/>
      <c r="E2" s="198"/>
      <c r="F2" s="198"/>
      <c r="G2" s="484" t="s">
        <v>92</v>
      </c>
      <c r="H2" s="484"/>
      <c r="I2" s="485"/>
      <c r="J2" s="339">
        <v>1.45</v>
      </c>
      <c r="K2" s="100"/>
      <c r="L2" s="492" t="s">
        <v>337</v>
      </c>
      <c r="M2" s="493"/>
      <c r="N2" s="493"/>
      <c r="O2" s="494"/>
      <c r="P2" s="194"/>
      <c r="Q2" s="194"/>
      <c r="R2" s="113"/>
      <c r="S2" s="113"/>
      <c r="T2" s="194"/>
      <c r="U2" s="194"/>
      <c r="V2" s="113"/>
      <c r="W2" s="113"/>
      <c r="X2" s="194"/>
      <c r="Y2" s="194"/>
      <c r="Z2" s="113"/>
      <c r="AA2" s="113"/>
      <c r="AT2" s="195"/>
      <c r="AU2" s="195"/>
      <c r="AV2" s="195"/>
      <c r="AW2" s="106"/>
      <c r="BA2" s="445" t="s">
        <v>335</v>
      </c>
      <c r="BB2" s="446"/>
      <c r="BC2" s="446"/>
      <c r="BD2" s="446"/>
      <c r="BE2" s="446"/>
      <c r="BF2" s="446"/>
    </row>
    <row r="3" spans="1:58" ht="16.5" thickBot="1">
      <c r="A3" s="106"/>
      <c r="B3" s="481" t="s">
        <v>282</v>
      </c>
      <c r="C3" s="482"/>
      <c r="D3" s="482"/>
      <c r="E3" s="482"/>
      <c r="F3" s="482"/>
      <c r="G3" s="482"/>
      <c r="H3" s="482"/>
      <c r="I3" s="482"/>
      <c r="J3" s="482"/>
      <c r="K3" s="483"/>
      <c r="L3" s="486" t="s">
        <v>281</v>
      </c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8"/>
      <c r="AS3" s="158" t="s">
        <v>225</v>
      </c>
      <c r="AT3" s="206"/>
      <c r="AU3" s="195"/>
      <c r="AV3" s="195"/>
      <c r="AW3" s="106"/>
      <c r="BA3" s="447" t="s">
        <v>336</v>
      </c>
      <c r="BB3" s="446"/>
      <c r="BC3" s="446"/>
      <c r="BD3" s="446"/>
      <c r="BE3" s="446"/>
      <c r="BF3" s="446"/>
    </row>
    <row r="4" spans="1:49" ht="16.5" thickBot="1">
      <c r="A4" s="106"/>
      <c r="B4" s="198"/>
      <c r="C4" s="225" t="s">
        <v>223</v>
      </c>
      <c r="D4" s="198"/>
      <c r="E4" s="198"/>
      <c r="F4" s="198"/>
      <c r="G4" s="198"/>
      <c r="H4" s="198"/>
      <c r="I4" s="338" t="s">
        <v>94</v>
      </c>
      <c r="J4" s="160" t="s">
        <v>31</v>
      </c>
      <c r="K4" s="205"/>
      <c r="L4" s="489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1"/>
      <c r="AT4" s="195"/>
      <c r="AU4" s="203" t="s">
        <v>74</v>
      </c>
      <c r="AV4" s="203" t="s">
        <v>202</v>
      </c>
      <c r="AW4" s="159" t="s">
        <v>203</v>
      </c>
    </row>
    <row r="5" spans="1:49" ht="16.5" thickBot="1">
      <c r="A5" s="106"/>
      <c r="B5" s="198"/>
      <c r="C5" s="224" t="s">
        <v>222</v>
      </c>
      <c r="D5" s="198"/>
      <c r="E5" s="198"/>
      <c r="F5" s="198"/>
      <c r="G5" s="203" t="s">
        <v>52</v>
      </c>
      <c r="H5" s="198"/>
      <c r="I5" s="199" t="s">
        <v>31</v>
      </c>
      <c r="J5" s="160" t="s">
        <v>80</v>
      </c>
      <c r="K5" s="322" t="s">
        <v>217</v>
      </c>
      <c r="L5" s="478" t="s">
        <v>277</v>
      </c>
      <c r="M5" s="479"/>
      <c r="N5" s="479"/>
      <c r="O5" s="480"/>
      <c r="P5" s="478" t="s">
        <v>280</v>
      </c>
      <c r="Q5" s="479"/>
      <c r="R5" s="479"/>
      <c r="S5" s="480"/>
      <c r="T5" s="478" t="s">
        <v>279</v>
      </c>
      <c r="U5" s="479"/>
      <c r="V5" s="479"/>
      <c r="W5" s="480"/>
      <c r="X5" s="478" t="s">
        <v>278</v>
      </c>
      <c r="Y5" s="479"/>
      <c r="Z5" s="479"/>
      <c r="AA5" s="480"/>
      <c r="AT5" s="195"/>
      <c r="AU5" s="203" t="s">
        <v>238</v>
      </c>
      <c r="AV5" s="203" t="s">
        <v>239</v>
      </c>
      <c r="AW5" s="159" t="s">
        <v>240</v>
      </c>
    </row>
    <row r="6" spans="2:49" s="161" customFormat="1" ht="16.5" thickBot="1">
      <c r="B6" s="200" t="s">
        <v>10</v>
      </c>
      <c r="C6" s="200" t="s">
        <v>26</v>
      </c>
      <c r="D6" s="200" t="s">
        <v>25</v>
      </c>
      <c r="E6" s="200" t="s">
        <v>30</v>
      </c>
      <c r="F6" s="200" t="s">
        <v>27</v>
      </c>
      <c r="G6" s="200" t="s">
        <v>28</v>
      </c>
      <c r="H6" s="200" t="s">
        <v>29</v>
      </c>
      <c r="I6" s="201" t="s">
        <v>93</v>
      </c>
      <c r="J6" s="162" t="s">
        <v>91</v>
      </c>
      <c r="K6" s="323" t="s">
        <v>32</v>
      </c>
      <c r="L6" s="324" t="s">
        <v>35</v>
      </c>
      <c r="M6" s="469" t="s">
        <v>34</v>
      </c>
      <c r="N6" s="163" t="s">
        <v>33</v>
      </c>
      <c r="O6" s="164" t="s">
        <v>20</v>
      </c>
      <c r="P6" s="196" t="s">
        <v>35</v>
      </c>
      <c r="Q6" s="197" t="s">
        <v>34</v>
      </c>
      <c r="R6" s="163" t="s">
        <v>33</v>
      </c>
      <c r="S6" s="164" t="s">
        <v>20</v>
      </c>
      <c r="T6" s="196" t="s">
        <v>35</v>
      </c>
      <c r="U6" s="197" t="s">
        <v>34</v>
      </c>
      <c r="V6" s="163" t="s">
        <v>33</v>
      </c>
      <c r="W6" s="164" t="s">
        <v>20</v>
      </c>
      <c r="X6" s="196" t="s">
        <v>35</v>
      </c>
      <c r="Y6" s="197" t="s">
        <v>34</v>
      </c>
      <c r="Z6" s="163" t="s">
        <v>33</v>
      </c>
      <c r="AA6" s="164" t="s">
        <v>20</v>
      </c>
      <c r="AB6" s="165" t="s">
        <v>18</v>
      </c>
      <c r="AF6" s="166" t="s">
        <v>4</v>
      </c>
      <c r="AG6" s="166" t="s">
        <v>42</v>
      </c>
      <c r="AH6" s="166" t="s">
        <v>43</v>
      </c>
      <c r="AI6" s="166" t="s">
        <v>44</v>
      </c>
      <c r="AJ6" s="166" t="s">
        <v>45</v>
      </c>
      <c r="AK6" s="166" t="s">
        <v>46</v>
      </c>
      <c r="AL6" s="166" t="s">
        <v>47</v>
      </c>
      <c r="AM6" s="166" t="s">
        <v>48</v>
      </c>
      <c r="AN6" s="166" t="s">
        <v>49</v>
      </c>
      <c r="AO6" s="166" t="s">
        <v>50</v>
      </c>
      <c r="AR6" s="161" t="s">
        <v>71</v>
      </c>
      <c r="AS6" s="161" t="s">
        <v>35</v>
      </c>
      <c r="AT6" s="200" t="s">
        <v>69</v>
      </c>
      <c r="AU6" s="207" t="s">
        <v>72</v>
      </c>
      <c r="AV6" s="207" t="s">
        <v>73</v>
      </c>
      <c r="AW6" s="161" t="s">
        <v>341</v>
      </c>
    </row>
    <row r="7" spans="1:49" ht="12.75">
      <c r="A7" s="246" t="str">
        <f>IF(C7&gt;10,"Error Column C"," ")</f>
        <v> </v>
      </c>
      <c r="B7" s="467">
        <v>39714</v>
      </c>
      <c r="C7" s="202">
        <v>1</v>
      </c>
      <c r="D7" s="202">
        <v>25</v>
      </c>
      <c r="E7" s="202" t="s">
        <v>369</v>
      </c>
      <c r="F7" s="202" t="s">
        <v>180</v>
      </c>
      <c r="G7" s="202">
        <v>1</v>
      </c>
      <c r="H7" s="202">
        <v>104.6</v>
      </c>
      <c r="I7" s="202">
        <v>1</v>
      </c>
      <c r="J7" s="184">
        <f aca="true" t="shared" si="0" ref="J7:J70">IF(I7&gt;0,PRODUCT(I7,$J$2)," ")</f>
        <v>1.45</v>
      </c>
      <c r="K7" s="100"/>
      <c r="L7" s="325">
        <v>51</v>
      </c>
      <c r="M7" s="470">
        <v>3.85</v>
      </c>
      <c r="N7" s="167" t="str">
        <f aca="true" t="shared" si="1" ref="N7:N70">IF(L7&gt;0,LOOKUP(L7,$AS$7:$AS$107,$AT$7:$AT$43)," ")</f>
        <v>Draxxin</v>
      </c>
      <c r="O7" s="157">
        <f>IF(M7&gt;0,LOOKUP(L7,$AS$7:$AS$107,$AW$7:$AW$107)*M7," ")</f>
        <v>13.860000000000001</v>
      </c>
      <c r="P7" s="327">
        <v>59</v>
      </c>
      <c r="Q7" s="328">
        <v>12</v>
      </c>
      <c r="R7" s="329" t="str">
        <f aca="true" t="shared" si="2" ref="R7:R70">IF(P7&gt;0,LOOKUP(P7,$AS$7:$AS$107,$AT$7:$AT$43)," ")</f>
        <v>B12 3000 - 250ml</v>
      </c>
      <c r="S7" s="330">
        <f>IF(Q7&gt;0,LOOKUP(P7,$AS$7:$AS$107,$AW$7:$AW$107)*Q7," ")</f>
        <v>0.8280000000000001</v>
      </c>
      <c r="V7" s="167" t="str">
        <f aca="true" t="shared" si="3" ref="V7:V70">IF(T7&gt;0,LOOKUP(T7,$AS$7:$AS$107,$AT$7:$AT$43)," ")</f>
        <v> </v>
      </c>
      <c r="W7" s="157" t="str">
        <f>IF(U7&gt;0,LOOKUP(T7,$AS$7:$AS$107,$AW$7:$AW$107)*U7," ")</f>
        <v> </v>
      </c>
      <c r="X7" s="327"/>
      <c r="Y7" s="328"/>
      <c r="Z7" s="329" t="str">
        <f aca="true" t="shared" si="4" ref="Z7:Z70">IF(X7&gt;0,LOOKUP(X7,$AS$7:$AS$107,$AT$7:$AT$43)," ")</f>
        <v> </v>
      </c>
      <c r="AA7" s="330" t="str">
        <f>IF(Y7&gt;0,LOOKUP(X7,$AS$7:$AS$107,$AW$7:$AW$107)*Y7," ")</f>
        <v> </v>
      </c>
      <c r="AB7" s="334">
        <f>IF(D7&gt;0,SUM(O7,S7,W7,AA7,J7),0)</f>
        <v>16.138</v>
      </c>
      <c r="AF7" s="157">
        <f aca="true" t="shared" si="5" ref="AF7:AF70">IF($C7=1,$AB7," ")</f>
        <v>16.138</v>
      </c>
      <c r="AG7" s="157" t="str">
        <f aca="true" t="shared" si="6" ref="AG7:AG70">IF($C7=2,$AB7," ")</f>
        <v> </v>
      </c>
      <c r="AH7" s="157" t="str">
        <f aca="true" t="shared" si="7" ref="AH7:AH70">IF($C7=3,$AB7," ")</f>
        <v> </v>
      </c>
      <c r="AI7" s="157" t="str">
        <f aca="true" t="shared" si="8" ref="AI7:AI70">IF($C7=4,$AB7," ")</f>
        <v> </v>
      </c>
      <c r="AJ7" s="157" t="str">
        <f aca="true" t="shared" si="9" ref="AJ7:AJ70">IF($C7=5,$AB7," ")</f>
        <v> </v>
      </c>
      <c r="AK7" s="157" t="str">
        <f aca="true" t="shared" si="10" ref="AK7:AK70">IF($C7=6,$AB7," ")</f>
        <v> </v>
      </c>
      <c r="AL7" s="157" t="str">
        <f aca="true" t="shared" si="11" ref="AL7:AL70">IF($C7=7,$AB7," ")</f>
        <v> </v>
      </c>
      <c r="AM7" s="157" t="str">
        <f aca="true" t="shared" si="12" ref="AM7:AM70">IF($C7=8,$AB7," ")</f>
        <v> </v>
      </c>
      <c r="AN7" s="157" t="str">
        <f aca="true" t="shared" si="13" ref="AN7:AN70">IF($C7=9,$AB7," ")</f>
        <v> </v>
      </c>
      <c r="AO7" s="157" t="str">
        <f aca="true" t="shared" si="14" ref="AO7:AO70">IF($C7=10,$AB7," ")</f>
        <v> </v>
      </c>
      <c r="AR7" s="250" t="s">
        <v>70</v>
      </c>
      <c r="AS7" s="159">
        <v>1</v>
      </c>
      <c r="AT7" s="99" t="s">
        <v>342</v>
      </c>
      <c r="AU7" s="208">
        <v>40</v>
      </c>
      <c r="AV7" s="209">
        <v>50</v>
      </c>
      <c r="AW7" s="184">
        <f>IF(AU7&gt;0,AU7/AV7," ")</f>
        <v>0.8</v>
      </c>
    </row>
    <row r="8" spans="1:49" ht="12.75">
      <c r="A8" s="246" t="str">
        <f aca="true" t="shared" si="15" ref="A8:A71">IF(C8&gt;10,"Error Column C"," ")</f>
        <v> </v>
      </c>
      <c r="B8" s="467">
        <v>39714</v>
      </c>
      <c r="C8" s="202">
        <v>1</v>
      </c>
      <c r="D8" s="202">
        <v>59</v>
      </c>
      <c r="E8" s="202" t="s">
        <v>369</v>
      </c>
      <c r="F8" s="202" t="s">
        <v>180</v>
      </c>
      <c r="G8" s="202">
        <v>1</v>
      </c>
      <c r="H8" s="202">
        <v>104.2</v>
      </c>
      <c r="I8" s="202">
        <v>1</v>
      </c>
      <c r="J8" s="184">
        <f t="shared" si="0"/>
        <v>1.45</v>
      </c>
      <c r="K8" s="100"/>
      <c r="L8" s="325">
        <v>43</v>
      </c>
      <c r="M8" s="470">
        <v>6</v>
      </c>
      <c r="N8" s="167" t="str">
        <f t="shared" si="1"/>
        <v>Micotil 250</v>
      </c>
      <c r="O8" s="157">
        <f aca="true" t="shared" si="16" ref="O8:O71">IF(M8&gt;0,LOOKUP(L8,$AS$7:$AS$107,$AW$7:$AW$107)*M8," ")</f>
        <v>7.5600000000000005</v>
      </c>
      <c r="P8" s="102"/>
      <c r="Q8" s="100"/>
      <c r="R8" s="331" t="str">
        <f t="shared" si="2"/>
        <v> </v>
      </c>
      <c r="S8" s="332" t="str">
        <f aca="true" t="shared" si="17" ref="S8:S71">IF(Q8&gt;0,LOOKUP(P8,$AS$7:$AS$107,$AW$7:$AW$107)*Q8," ")</f>
        <v> </v>
      </c>
      <c r="V8" s="167" t="str">
        <f t="shared" si="3"/>
        <v> </v>
      </c>
      <c r="W8" s="157" t="str">
        <f aca="true" t="shared" si="18" ref="W8:W71">IF(U8&gt;0,LOOKUP(T8,$AS$7:$AS$107,$AW$7:$AW$107)*U8," ")</f>
        <v> </v>
      </c>
      <c r="X8" s="102"/>
      <c r="Y8" s="100"/>
      <c r="Z8" s="331" t="str">
        <f t="shared" si="4"/>
        <v> </v>
      </c>
      <c r="AA8" s="332" t="str">
        <f aca="true" t="shared" si="19" ref="AA8:AA71">IF(Y8&gt;0,LOOKUP(X8,$AS$7:$AS$107,$AW$7:$AW$107)*Y8," ")</f>
        <v> </v>
      </c>
      <c r="AB8" s="335">
        <f>IF(D8&gt;0,SUM(O8,S8,W8,AA8,J8),0)</f>
        <v>9.01</v>
      </c>
      <c r="AF8" s="157">
        <f t="shared" si="5"/>
        <v>9.01</v>
      </c>
      <c r="AG8" s="157" t="str">
        <f t="shared" si="6"/>
        <v> </v>
      </c>
      <c r="AH8" s="157" t="str">
        <f t="shared" si="7"/>
        <v> </v>
      </c>
      <c r="AI8" s="157" t="str">
        <f t="shared" si="8"/>
        <v> </v>
      </c>
      <c r="AJ8" s="157" t="str">
        <f t="shared" si="9"/>
        <v> </v>
      </c>
      <c r="AK8" s="157" t="str">
        <f t="shared" si="10"/>
        <v> </v>
      </c>
      <c r="AL8" s="157" t="str">
        <f t="shared" si="11"/>
        <v> </v>
      </c>
      <c r="AM8" s="157" t="str">
        <f t="shared" si="12"/>
        <v> </v>
      </c>
      <c r="AN8" s="157" t="str">
        <f t="shared" si="13"/>
        <v> </v>
      </c>
      <c r="AO8" s="157" t="str">
        <f t="shared" si="14"/>
        <v> </v>
      </c>
      <c r="AS8" s="159">
        <v>2</v>
      </c>
      <c r="AT8" s="99" t="s">
        <v>343</v>
      </c>
      <c r="AU8" s="208">
        <v>45</v>
      </c>
      <c r="AV8" s="209">
        <v>50</v>
      </c>
      <c r="AW8" s="184">
        <f aca="true" t="shared" si="20" ref="AW8:AW71">IF(AU8&gt;0,AU8/AV8," ")</f>
        <v>0.9</v>
      </c>
    </row>
    <row r="9" spans="1:49" ht="12.75">
      <c r="A9" s="246" t="str">
        <f t="shared" si="15"/>
        <v> </v>
      </c>
      <c r="B9" s="467">
        <v>39714</v>
      </c>
      <c r="C9" s="202">
        <v>1</v>
      </c>
      <c r="D9" s="202">
        <v>189</v>
      </c>
      <c r="E9" s="202" t="s">
        <v>369</v>
      </c>
      <c r="F9" s="202" t="s">
        <v>371</v>
      </c>
      <c r="G9" s="202">
        <v>3</v>
      </c>
      <c r="H9" s="202">
        <v>104.5</v>
      </c>
      <c r="J9" s="184" t="str">
        <f t="shared" si="0"/>
        <v> </v>
      </c>
      <c r="K9" s="100"/>
      <c r="L9" s="325">
        <v>45</v>
      </c>
      <c r="M9" s="470">
        <v>18</v>
      </c>
      <c r="N9" s="167" t="str">
        <f t="shared" si="1"/>
        <v>Batril 250ml</v>
      </c>
      <c r="O9" s="157">
        <f t="shared" si="16"/>
        <v>11.88</v>
      </c>
      <c r="P9" s="102"/>
      <c r="Q9" s="100"/>
      <c r="R9" s="331" t="str">
        <f t="shared" si="2"/>
        <v> </v>
      </c>
      <c r="S9" s="332" t="str">
        <f t="shared" si="17"/>
        <v> </v>
      </c>
      <c r="V9" s="167" t="str">
        <f t="shared" si="3"/>
        <v> </v>
      </c>
      <c r="W9" s="157" t="str">
        <f t="shared" si="18"/>
        <v> </v>
      </c>
      <c r="X9" s="102"/>
      <c r="Y9" s="100"/>
      <c r="Z9" s="331" t="str">
        <f t="shared" si="4"/>
        <v> </v>
      </c>
      <c r="AA9" s="332" t="str">
        <f t="shared" si="19"/>
        <v> </v>
      </c>
      <c r="AB9" s="335">
        <f aca="true" t="shared" si="21" ref="AB9:AB72">IF(D9&gt;0,SUM(O9,S9,W9,AA9,J9),0)</f>
        <v>11.88</v>
      </c>
      <c r="AF9" s="157">
        <f t="shared" si="5"/>
        <v>11.88</v>
      </c>
      <c r="AG9" s="157" t="str">
        <f t="shared" si="6"/>
        <v> </v>
      </c>
      <c r="AH9" s="157" t="str">
        <f t="shared" si="7"/>
        <v> </v>
      </c>
      <c r="AI9" s="157" t="str">
        <f t="shared" si="8"/>
        <v> </v>
      </c>
      <c r="AJ9" s="157" t="str">
        <f t="shared" si="9"/>
        <v> </v>
      </c>
      <c r="AK9" s="157" t="str">
        <f t="shared" si="10"/>
        <v> </v>
      </c>
      <c r="AL9" s="157" t="str">
        <f t="shared" si="11"/>
        <v> </v>
      </c>
      <c r="AM9" s="157" t="str">
        <f t="shared" si="12"/>
        <v> </v>
      </c>
      <c r="AN9" s="157" t="str">
        <f t="shared" si="13"/>
        <v> </v>
      </c>
      <c r="AO9" s="157" t="str">
        <f t="shared" si="14"/>
        <v> </v>
      </c>
      <c r="AS9" s="159">
        <v>3</v>
      </c>
      <c r="AT9" s="472" t="s">
        <v>376</v>
      </c>
      <c r="AU9" s="208">
        <v>54</v>
      </c>
      <c r="AV9" s="209">
        <v>50</v>
      </c>
      <c r="AW9" s="184">
        <f aca="true" t="shared" si="22" ref="AW9:AW14">IF(AU9&gt;0,AU9/AV9," ")</f>
        <v>1.08</v>
      </c>
    </row>
    <row r="10" spans="1:49" ht="12.75">
      <c r="A10" s="246" t="str">
        <f t="shared" si="15"/>
        <v> </v>
      </c>
      <c r="B10" s="467">
        <v>39714</v>
      </c>
      <c r="C10" s="202">
        <v>1</v>
      </c>
      <c r="D10" s="202">
        <v>35</v>
      </c>
      <c r="E10" s="202" t="s">
        <v>369</v>
      </c>
      <c r="F10" s="202" t="s">
        <v>372</v>
      </c>
      <c r="G10" s="202">
        <v>1</v>
      </c>
      <c r="H10" s="202">
        <v>105.1</v>
      </c>
      <c r="J10" s="184" t="str">
        <f t="shared" si="0"/>
        <v> </v>
      </c>
      <c r="K10" s="100"/>
      <c r="L10" s="325">
        <v>47</v>
      </c>
      <c r="M10" s="470">
        <v>8</v>
      </c>
      <c r="N10" s="167" t="str">
        <f t="shared" si="1"/>
        <v>Excenel</v>
      </c>
      <c r="O10" s="157">
        <f t="shared" si="16"/>
        <v>5.2</v>
      </c>
      <c r="P10" s="102"/>
      <c r="Q10" s="100"/>
      <c r="R10" s="331" t="str">
        <f t="shared" si="2"/>
        <v> </v>
      </c>
      <c r="S10" s="332" t="str">
        <f t="shared" si="17"/>
        <v> </v>
      </c>
      <c r="V10" s="167" t="str">
        <f t="shared" si="3"/>
        <v> </v>
      </c>
      <c r="W10" s="157" t="str">
        <f t="shared" si="18"/>
        <v> </v>
      </c>
      <c r="X10" s="102"/>
      <c r="Y10" s="100"/>
      <c r="Z10" s="331" t="str">
        <f t="shared" si="4"/>
        <v> </v>
      </c>
      <c r="AA10" s="332" t="str">
        <f t="shared" si="19"/>
        <v> </v>
      </c>
      <c r="AB10" s="335">
        <f t="shared" si="21"/>
        <v>5.2</v>
      </c>
      <c r="AF10" s="157">
        <f t="shared" si="5"/>
        <v>5.2</v>
      </c>
      <c r="AG10" s="157" t="str">
        <f t="shared" si="6"/>
        <v> </v>
      </c>
      <c r="AH10" s="157" t="str">
        <f t="shared" si="7"/>
        <v> </v>
      </c>
      <c r="AI10" s="157" t="str">
        <f t="shared" si="8"/>
        <v> </v>
      </c>
      <c r="AJ10" s="157" t="str">
        <f t="shared" si="9"/>
        <v> </v>
      </c>
      <c r="AK10" s="157" t="str">
        <f t="shared" si="10"/>
        <v> </v>
      </c>
      <c r="AL10" s="157" t="str">
        <f t="shared" si="11"/>
        <v> </v>
      </c>
      <c r="AM10" s="157" t="str">
        <f t="shared" si="12"/>
        <v> </v>
      </c>
      <c r="AN10" s="157" t="str">
        <f t="shared" si="13"/>
        <v> </v>
      </c>
      <c r="AO10" s="157" t="str">
        <f t="shared" si="14"/>
        <v> </v>
      </c>
      <c r="AS10" s="159">
        <v>4</v>
      </c>
      <c r="AU10" s="208"/>
      <c r="AV10" s="209"/>
      <c r="AW10" s="184" t="str">
        <f t="shared" si="22"/>
        <v> </v>
      </c>
    </row>
    <row r="11" spans="1:49" ht="12.75">
      <c r="A11" s="246" t="str">
        <f t="shared" si="15"/>
        <v> </v>
      </c>
      <c r="B11" s="467">
        <v>39714</v>
      </c>
      <c r="C11" s="202">
        <v>1</v>
      </c>
      <c r="D11" s="202">
        <v>73</v>
      </c>
      <c r="E11" s="202" t="s">
        <v>369</v>
      </c>
      <c r="F11" s="202" t="s">
        <v>373</v>
      </c>
      <c r="G11" s="202">
        <v>2</v>
      </c>
      <c r="H11" s="202">
        <v>102.5</v>
      </c>
      <c r="J11" s="184" t="str">
        <f t="shared" si="0"/>
        <v> </v>
      </c>
      <c r="K11" s="100"/>
      <c r="L11" s="325">
        <v>51</v>
      </c>
      <c r="M11" s="470">
        <v>4.4</v>
      </c>
      <c r="N11" s="167" t="str">
        <f t="shared" si="1"/>
        <v>Draxxin</v>
      </c>
      <c r="O11" s="157">
        <f t="shared" si="16"/>
        <v>15.840000000000002</v>
      </c>
      <c r="P11" s="102"/>
      <c r="Q11" s="100"/>
      <c r="R11" s="331" t="str">
        <f t="shared" si="2"/>
        <v> </v>
      </c>
      <c r="S11" s="332" t="str">
        <f t="shared" si="17"/>
        <v> </v>
      </c>
      <c r="V11" s="167" t="str">
        <f t="shared" si="3"/>
        <v> </v>
      </c>
      <c r="W11" s="157" t="str">
        <f t="shared" si="18"/>
        <v> </v>
      </c>
      <c r="X11" s="102"/>
      <c r="Y11" s="100"/>
      <c r="Z11" s="331" t="str">
        <f t="shared" si="4"/>
        <v> </v>
      </c>
      <c r="AA11" s="332" t="str">
        <f t="shared" si="19"/>
        <v> </v>
      </c>
      <c r="AB11" s="335">
        <f t="shared" si="21"/>
        <v>15.840000000000002</v>
      </c>
      <c r="AF11" s="157">
        <f t="shared" si="5"/>
        <v>15.840000000000002</v>
      </c>
      <c r="AG11" s="157" t="str">
        <f t="shared" si="6"/>
        <v> </v>
      </c>
      <c r="AH11" s="157" t="str">
        <f t="shared" si="7"/>
        <v> </v>
      </c>
      <c r="AI11" s="157" t="str">
        <f t="shared" si="8"/>
        <v> </v>
      </c>
      <c r="AJ11" s="157" t="str">
        <f t="shared" si="9"/>
        <v> </v>
      </c>
      <c r="AK11" s="157" t="str">
        <f t="shared" si="10"/>
        <v> </v>
      </c>
      <c r="AL11" s="157" t="str">
        <f t="shared" si="11"/>
        <v> </v>
      </c>
      <c r="AM11" s="157" t="str">
        <f t="shared" si="12"/>
        <v> </v>
      </c>
      <c r="AN11" s="157" t="str">
        <f t="shared" si="13"/>
        <v> </v>
      </c>
      <c r="AO11" s="157" t="str">
        <f t="shared" si="14"/>
        <v> </v>
      </c>
      <c r="AS11" s="159">
        <v>5</v>
      </c>
      <c r="AT11" s="472" t="s">
        <v>378</v>
      </c>
      <c r="AU11" s="208">
        <v>65.5</v>
      </c>
      <c r="AV11" s="202">
        <v>50</v>
      </c>
      <c r="AW11" s="184">
        <f t="shared" si="22"/>
        <v>1.31</v>
      </c>
    </row>
    <row r="12" spans="1:49" ht="12.75">
      <c r="A12" s="246" t="str">
        <f t="shared" si="15"/>
        <v> </v>
      </c>
      <c r="B12" s="467">
        <v>39715</v>
      </c>
      <c r="C12" s="202">
        <v>1</v>
      </c>
      <c r="D12" s="202">
        <v>239</v>
      </c>
      <c r="E12" s="202" t="s">
        <v>369</v>
      </c>
      <c r="F12" s="202" t="s">
        <v>374</v>
      </c>
      <c r="G12" s="202">
        <v>1</v>
      </c>
      <c r="H12" s="202">
        <v>103.6</v>
      </c>
      <c r="I12" s="202">
        <v>1</v>
      </c>
      <c r="J12" s="184">
        <f t="shared" si="0"/>
        <v>1.45</v>
      </c>
      <c r="K12" s="100"/>
      <c r="L12" s="325">
        <v>43</v>
      </c>
      <c r="M12" s="470">
        <v>7.5</v>
      </c>
      <c r="N12" s="167" t="str">
        <f t="shared" si="1"/>
        <v>Micotil 250</v>
      </c>
      <c r="O12" s="157">
        <f t="shared" si="16"/>
        <v>9.45</v>
      </c>
      <c r="P12" s="102"/>
      <c r="Q12" s="100"/>
      <c r="R12" s="331" t="str">
        <f t="shared" si="2"/>
        <v> </v>
      </c>
      <c r="S12" s="332" t="str">
        <f t="shared" si="17"/>
        <v> </v>
      </c>
      <c r="V12" s="167" t="str">
        <f t="shared" si="3"/>
        <v> </v>
      </c>
      <c r="W12" s="157" t="str">
        <f t="shared" si="18"/>
        <v> </v>
      </c>
      <c r="X12" s="102"/>
      <c r="Y12" s="100"/>
      <c r="Z12" s="331" t="str">
        <f t="shared" si="4"/>
        <v> </v>
      </c>
      <c r="AA12" s="332" t="str">
        <f t="shared" si="19"/>
        <v> </v>
      </c>
      <c r="AB12" s="335">
        <f t="shared" si="21"/>
        <v>10.899999999999999</v>
      </c>
      <c r="AF12" s="157">
        <f t="shared" si="5"/>
        <v>10.899999999999999</v>
      </c>
      <c r="AG12" s="157" t="str">
        <f t="shared" si="6"/>
        <v> </v>
      </c>
      <c r="AH12" s="157" t="str">
        <f t="shared" si="7"/>
        <v> </v>
      </c>
      <c r="AI12" s="157" t="str">
        <f t="shared" si="8"/>
        <v> </v>
      </c>
      <c r="AJ12" s="157" t="str">
        <f t="shared" si="9"/>
        <v> </v>
      </c>
      <c r="AK12" s="157" t="str">
        <f t="shared" si="10"/>
        <v> </v>
      </c>
      <c r="AL12" s="157" t="str">
        <f t="shared" si="11"/>
        <v> </v>
      </c>
      <c r="AM12" s="157" t="str">
        <f t="shared" si="12"/>
        <v> </v>
      </c>
      <c r="AN12" s="157" t="str">
        <f t="shared" si="13"/>
        <v> </v>
      </c>
      <c r="AO12" s="157" t="str">
        <f t="shared" si="14"/>
        <v> </v>
      </c>
      <c r="AS12" s="159">
        <v>6</v>
      </c>
      <c r="AT12" s="99" t="s">
        <v>344</v>
      </c>
      <c r="AU12" s="208">
        <v>65.15</v>
      </c>
      <c r="AV12" s="209">
        <v>50</v>
      </c>
      <c r="AW12" s="184">
        <f t="shared" si="22"/>
        <v>1.3030000000000002</v>
      </c>
    </row>
    <row r="13" spans="1:49" ht="12.75">
      <c r="A13" s="246" t="str">
        <f t="shared" si="15"/>
        <v> </v>
      </c>
      <c r="B13" s="467">
        <v>39715</v>
      </c>
      <c r="C13" s="202">
        <v>1</v>
      </c>
      <c r="D13" s="202">
        <v>275</v>
      </c>
      <c r="E13" s="202" t="s">
        <v>369</v>
      </c>
      <c r="F13" s="202" t="s">
        <v>180</v>
      </c>
      <c r="G13" s="202">
        <v>1</v>
      </c>
      <c r="H13" s="202">
        <v>105.5</v>
      </c>
      <c r="I13" s="202">
        <v>1</v>
      </c>
      <c r="J13" s="184">
        <f t="shared" si="0"/>
        <v>1.45</v>
      </c>
      <c r="K13" s="100"/>
      <c r="L13" s="325">
        <v>45</v>
      </c>
      <c r="M13" s="470">
        <v>22.5</v>
      </c>
      <c r="N13" s="167" t="str">
        <f t="shared" si="1"/>
        <v>Batril 250ml</v>
      </c>
      <c r="O13" s="157">
        <f t="shared" si="16"/>
        <v>14.850000000000001</v>
      </c>
      <c r="P13" s="102"/>
      <c r="Q13" s="100"/>
      <c r="R13" s="331" t="str">
        <f t="shared" si="2"/>
        <v> </v>
      </c>
      <c r="S13" s="332" t="str">
        <f t="shared" si="17"/>
        <v> </v>
      </c>
      <c r="V13" s="167" t="str">
        <f t="shared" si="3"/>
        <v> </v>
      </c>
      <c r="W13" s="157" t="str">
        <f t="shared" si="18"/>
        <v> </v>
      </c>
      <c r="X13" s="102"/>
      <c r="Y13" s="100"/>
      <c r="Z13" s="331" t="str">
        <f t="shared" si="4"/>
        <v> </v>
      </c>
      <c r="AA13" s="332" t="str">
        <f t="shared" si="19"/>
        <v> </v>
      </c>
      <c r="AB13" s="335">
        <f t="shared" si="21"/>
        <v>16.3</v>
      </c>
      <c r="AF13" s="157">
        <f t="shared" si="5"/>
        <v>16.3</v>
      </c>
      <c r="AG13" s="157" t="str">
        <f t="shared" si="6"/>
        <v> </v>
      </c>
      <c r="AH13" s="157" t="str">
        <f t="shared" si="7"/>
        <v> </v>
      </c>
      <c r="AI13" s="157" t="str">
        <f t="shared" si="8"/>
        <v> </v>
      </c>
      <c r="AJ13" s="157" t="str">
        <f t="shared" si="9"/>
        <v> </v>
      </c>
      <c r="AK13" s="157" t="str">
        <f t="shared" si="10"/>
        <v> </v>
      </c>
      <c r="AL13" s="157" t="str">
        <f t="shared" si="11"/>
        <v> </v>
      </c>
      <c r="AM13" s="157" t="str">
        <f t="shared" si="12"/>
        <v> </v>
      </c>
      <c r="AN13" s="157" t="str">
        <f t="shared" si="13"/>
        <v> </v>
      </c>
      <c r="AO13" s="157" t="str">
        <f t="shared" si="14"/>
        <v> </v>
      </c>
      <c r="AS13" s="159">
        <v>7</v>
      </c>
      <c r="AT13" s="99" t="s">
        <v>360</v>
      </c>
      <c r="AU13" s="208">
        <v>48.2</v>
      </c>
      <c r="AV13" s="209">
        <v>25</v>
      </c>
      <c r="AW13" s="184">
        <f t="shared" si="22"/>
        <v>1.9280000000000002</v>
      </c>
    </row>
    <row r="14" spans="1:49" ht="12.75">
      <c r="A14" s="246" t="str">
        <f t="shared" si="15"/>
        <v> </v>
      </c>
      <c r="B14" s="467">
        <v>39715</v>
      </c>
      <c r="C14" s="202">
        <v>1</v>
      </c>
      <c r="D14" s="202">
        <v>63</v>
      </c>
      <c r="E14" s="202" t="s">
        <v>369</v>
      </c>
      <c r="F14" s="202" t="s">
        <v>180</v>
      </c>
      <c r="G14" s="202">
        <v>2</v>
      </c>
      <c r="H14" s="202">
        <v>104.2</v>
      </c>
      <c r="I14" s="202">
        <v>1</v>
      </c>
      <c r="J14" s="184">
        <f t="shared" si="0"/>
        <v>1.45</v>
      </c>
      <c r="K14" s="100"/>
      <c r="L14" s="325">
        <v>47</v>
      </c>
      <c r="M14" s="470">
        <v>10</v>
      </c>
      <c r="N14" s="167" t="str">
        <f t="shared" si="1"/>
        <v>Excenel</v>
      </c>
      <c r="O14" s="157">
        <f t="shared" si="16"/>
        <v>6.5</v>
      </c>
      <c r="P14" s="102"/>
      <c r="Q14" s="100"/>
      <c r="R14" s="331" t="str">
        <f t="shared" si="2"/>
        <v> </v>
      </c>
      <c r="S14" s="332" t="str">
        <f t="shared" si="17"/>
        <v> </v>
      </c>
      <c r="V14" s="167" t="str">
        <f t="shared" si="3"/>
        <v> </v>
      </c>
      <c r="W14" s="157" t="str">
        <f t="shared" si="18"/>
        <v> </v>
      </c>
      <c r="X14" s="102"/>
      <c r="Y14" s="100"/>
      <c r="Z14" s="331" t="str">
        <f t="shared" si="4"/>
        <v> </v>
      </c>
      <c r="AA14" s="332" t="str">
        <f t="shared" si="19"/>
        <v> </v>
      </c>
      <c r="AB14" s="335">
        <f t="shared" si="21"/>
        <v>7.95</v>
      </c>
      <c r="AF14" s="157">
        <f t="shared" si="5"/>
        <v>7.95</v>
      </c>
      <c r="AG14" s="157" t="str">
        <f t="shared" si="6"/>
        <v> </v>
      </c>
      <c r="AH14" s="157" t="str">
        <f t="shared" si="7"/>
        <v> </v>
      </c>
      <c r="AI14" s="157" t="str">
        <f t="shared" si="8"/>
        <v> </v>
      </c>
      <c r="AJ14" s="157" t="str">
        <f t="shared" si="9"/>
        <v> </v>
      </c>
      <c r="AK14" s="157" t="str">
        <f t="shared" si="10"/>
        <v> </v>
      </c>
      <c r="AL14" s="157" t="str">
        <f t="shared" si="11"/>
        <v> </v>
      </c>
      <c r="AM14" s="157" t="str">
        <f t="shared" si="12"/>
        <v> </v>
      </c>
      <c r="AN14" s="157" t="str">
        <f t="shared" si="13"/>
        <v> </v>
      </c>
      <c r="AO14" s="157" t="str">
        <f t="shared" si="14"/>
        <v> </v>
      </c>
      <c r="AS14" s="159">
        <v>8</v>
      </c>
      <c r="AT14" s="99" t="s">
        <v>362</v>
      </c>
      <c r="AU14" s="208">
        <v>45</v>
      </c>
      <c r="AV14" s="209">
        <v>50</v>
      </c>
      <c r="AW14" s="184">
        <f t="shared" si="22"/>
        <v>0.9</v>
      </c>
    </row>
    <row r="15" spans="1:49" ht="12.75">
      <c r="A15" s="246" t="str">
        <f t="shared" si="15"/>
        <v> </v>
      </c>
      <c r="B15" s="467">
        <v>39716</v>
      </c>
      <c r="C15" s="202">
        <v>1</v>
      </c>
      <c r="D15" s="202">
        <v>193</v>
      </c>
      <c r="E15" s="202" t="s">
        <v>369</v>
      </c>
      <c r="F15" s="202" t="s">
        <v>375</v>
      </c>
      <c r="G15" s="202">
        <v>3</v>
      </c>
      <c r="H15" s="202">
        <v>103.8</v>
      </c>
      <c r="J15" s="184" t="str">
        <f t="shared" si="0"/>
        <v> </v>
      </c>
      <c r="K15" s="100"/>
      <c r="L15" s="325">
        <v>51</v>
      </c>
      <c r="M15" s="470">
        <v>5.5</v>
      </c>
      <c r="N15" s="167" t="str">
        <f t="shared" si="1"/>
        <v>Draxxin</v>
      </c>
      <c r="O15" s="157">
        <f t="shared" si="16"/>
        <v>19.8</v>
      </c>
      <c r="P15" s="102"/>
      <c r="Q15" s="100"/>
      <c r="R15" s="331" t="str">
        <f t="shared" si="2"/>
        <v> </v>
      </c>
      <c r="S15" s="332" t="str">
        <f t="shared" si="17"/>
        <v> </v>
      </c>
      <c r="V15" s="167" t="str">
        <f t="shared" si="3"/>
        <v> </v>
      </c>
      <c r="W15" s="157" t="str">
        <f t="shared" si="18"/>
        <v> </v>
      </c>
      <c r="X15" s="102"/>
      <c r="Y15" s="100"/>
      <c r="Z15" s="331" t="str">
        <f t="shared" si="4"/>
        <v> </v>
      </c>
      <c r="AA15" s="332" t="str">
        <f t="shared" si="19"/>
        <v> </v>
      </c>
      <c r="AB15" s="335">
        <f t="shared" si="21"/>
        <v>19.8</v>
      </c>
      <c r="AF15" s="157">
        <f t="shared" si="5"/>
        <v>19.8</v>
      </c>
      <c r="AG15" s="157" t="str">
        <f t="shared" si="6"/>
        <v> </v>
      </c>
      <c r="AH15" s="157" t="str">
        <f t="shared" si="7"/>
        <v> </v>
      </c>
      <c r="AI15" s="157" t="str">
        <f t="shared" si="8"/>
        <v> </v>
      </c>
      <c r="AJ15" s="157" t="str">
        <f t="shared" si="9"/>
        <v> </v>
      </c>
      <c r="AK15" s="157" t="str">
        <f t="shared" si="10"/>
        <v> </v>
      </c>
      <c r="AL15" s="157" t="str">
        <f t="shared" si="11"/>
        <v> </v>
      </c>
      <c r="AM15" s="157" t="str">
        <f t="shared" si="12"/>
        <v> </v>
      </c>
      <c r="AN15" s="157" t="str">
        <f t="shared" si="13"/>
        <v> </v>
      </c>
      <c r="AO15" s="157" t="str">
        <f t="shared" si="14"/>
        <v> </v>
      </c>
      <c r="AS15" s="159">
        <v>9</v>
      </c>
      <c r="AT15" s="341" t="s">
        <v>345</v>
      </c>
      <c r="AU15" s="208">
        <v>48.65</v>
      </c>
      <c r="AV15" s="209">
        <v>50</v>
      </c>
      <c r="AW15" s="184">
        <f t="shared" si="20"/>
        <v>0.973</v>
      </c>
    </row>
    <row r="16" spans="1:49" ht="12.75">
      <c r="A16" s="246" t="str">
        <f t="shared" si="15"/>
        <v> </v>
      </c>
      <c r="B16" s="467">
        <v>39716</v>
      </c>
      <c r="C16" s="202">
        <v>1</v>
      </c>
      <c r="D16" s="202">
        <v>202</v>
      </c>
      <c r="E16" s="202" t="s">
        <v>369</v>
      </c>
      <c r="F16" s="202" t="s">
        <v>180</v>
      </c>
      <c r="G16" s="202">
        <v>1</v>
      </c>
      <c r="H16" s="202">
        <v>105.1</v>
      </c>
      <c r="I16" s="202">
        <v>1</v>
      </c>
      <c r="J16" s="184">
        <f t="shared" si="0"/>
        <v>1.45</v>
      </c>
      <c r="K16" s="100"/>
      <c r="L16" s="325">
        <v>43</v>
      </c>
      <c r="M16" s="470">
        <v>5.25</v>
      </c>
      <c r="N16" s="167" t="str">
        <f t="shared" si="1"/>
        <v>Micotil 250</v>
      </c>
      <c r="O16" s="157">
        <f t="shared" si="16"/>
        <v>6.615</v>
      </c>
      <c r="P16" s="102"/>
      <c r="Q16" s="100"/>
      <c r="R16" s="331" t="str">
        <f t="shared" si="2"/>
        <v> </v>
      </c>
      <c r="S16" s="332" t="str">
        <f t="shared" si="17"/>
        <v> </v>
      </c>
      <c r="V16" s="167" t="str">
        <f t="shared" si="3"/>
        <v> </v>
      </c>
      <c r="W16" s="157" t="str">
        <f t="shared" si="18"/>
        <v> </v>
      </c>
      <c r="X16" s="102"/>
      <c r="Y16" s="100"/>
      <c r="Z16" s="331" t="str">
        <f t="shared" si="4"/>
        <v> </v>
      </c>
      <c r="AA16" s="332" t="str">
        <f t="shared" si="19"/>
        <v> </v>
      </c>
      <c r="AB16" s="335">
        <f t="shared" si="21"/>
        <v>8.065</v>
      </c>
      <c r="AF16" s="157">
        <f t="shared" si="5"/>
        <v>8.065</v>
      </c>
      <c r="AG16" s="157" t="str">
        <f t="shared" si="6"/>
        <v> </v>
      </c>
      <c r="AH16" s="157" t="str">
        <f t="shared" si="7"/>
        <v> </v>
      </c>
      <c r="AI16" s="157" t="str">
        <f t="shared" si="8"/>
        <v> </v>
      </c>
      <c r="AJ16" s="157" t="str">
        <f t="shared" si="9"/>
        <v> </v>
      </c>
      <c r="AK16" s="157" t="str">
        <f t="shared" si="10"/>
        <v> </v>
      </c>
      <c r="AL16" s="157" t="str">
        <f t="shared" si="11"/>
        <v> </v>
      </c>
      <c r="AM16" s="157" t="str">
        <f t="shared" si="12"/>
        <v> </v>
      </c>
      <c r="AN16" s="157" t="str">
        <f t="shared" si="13"/>
        <v> </v>
      </c>
      <c r="AO16" s="157" t="str">
        <f t="shared" si="14"/>
        <v> </v>
      </c>
      <c r="AS16" s="159">
        <v>10</v>
      </c>
      <c r="AT16" s="99" t="s">
        <v>209</v>
      </c>
      <c r="AU16" s="208">
        <v>38.5</v>
      </c>
      <c r="AV16" s="209">
        <v>50</v>
      </c>
      <c r="AW16" s="184">
        <f t="shared" si="20"/>
        <v>0.77</v>
      </c>
    </row>
    <row r="17" spans="1:49" ht="12.75">
      <c r="A17" s="246" t="str">
        <f t="shared" si="15"/>
        <v> </v>
      </c>
      <c r="B17" s="467">
        <v>39716</v>
      </c>
      <c r="C17" s="202">
        <v>1</v>
      </c>
      <c r="D17" s="202">
        <v>149</v>
      </c>
      <c r="E17" s="202" t="s">
        <v>369</v>
      </c>
      <c r="F17" s="202" t="s">
        <v>180</v>
      </c>
      <c r="G17" s="202">
        <v>1</v>
      </c>
      <c r="H17" s="202">
        <v>104.6</v>
      </c>
      <c r="J17" s="184" t="str">
        <f t="shared" si="0"/>
        <v> </v>
      </c>
      <c r="K17" s="100"/>
      <c r="L17" s="325">
        <v>45</v>
      </c>
      <c r="M17" s="470">
        <v>15.7</v>
      </c>
      <c r="N17" s="167" t="str">
        <f t="shared" si="1"/>
        <v>Batril 250ml</v>
      </c>
      <c r="O17" s="157">
        <f t="shared" si="16"/>
        <v>10.362</v>
      </c>
      <c r="P17" s="102"/>
      <c r="Q17" s="100"/>
      <c r="R17" s="331" t="str">
        <f t="shared" si="2"/>
        <v> </v>
      </c>
      <c r="S17" s="332" t="str">
        <f t="shared" si="17"/>
        <v> </v>
      </c>
      <c r="V17" s="167" t="str">
        <f t="shared" si="3"/>
        <v> </v>
      </c>
      <c r="W17" s="157" t="str">
        <f t="shared" si="18"/>
        <v> </v>
      </c>
      <c r="X17" s="102"/>
      <c r="Y17" s="100"/>
      <c r="Z17" s="331" t="str">
        <f t="shared" si="4"/>
        <v> </v>
      </c>
      <c r="AA17" s="332" t="str">
        <f t="shared" si="19"/>
        <v> </v>
      </c>
      <c r="AB17" s="335">
        <f t="shared" si="21"/>
        <v>10.362</v>
      </c>
      <c r="AF17" s="157">
        <f t="shared" si="5"/>
        <v>10.362</v>
      </c>
      <c r="AG17" s="157" t="str">
        <f t="shared" si="6"/>
        <v> </v>
      </c>
      <c r="AH17" s="157" t="str">
        <f t="shared" si="7"/>
        <v> </v>
      </c>
      <c r="AI17" s="157" t="str">
        <f t="shared" si="8"/>
        <v> </v>
      </c>
      <c r="AJ17" s="157" t="str">
        <f t="shared" si="9"/>
        <v> </v>
      </c>
      <c r="AK17" s="157" t="str">
        <f t="shared" si="10"/>
        <v> </v>
      </c>
      <c r="AL17" s="157" t="str">
        <f t="shared" si="11"/>
        <v> </v>
      </c>
      <c r="AM17" s="157" t="str">
        <f t="shared" si="12"/>
        <v> </v>
      </c>
      <c r="AN17" s="157" t="str">
        <f t="shared" si="13"/>
        <v> </v>
      </c>
      <c r="AO17" s="157" t="str">
        <f t="shared" si="14"/>
        <v> </v>
      </c>
      <c r="AS17" s="159">
        <v>11</v>
      </c>
      <c r="AT17" s="100" t="s">
        <v>213</v>
      </c>
      <c r="AU17" s="210">
        <v>74</v>
      </c>
      <c r="AV17" s="211">
        <v>50</v>
      </c>
      <c r="AW17" s="184">
        <f t="shared" si="20"/>
        <v>1.48</v>
      </c>
    </row>
    <row r="18" spans="1:49" ht="12.75">
      <c r="A18" s="246" t="str">
        <f t="shared" si="15"/>
        <v> </v>
      </c>
      <c r="B18" s="467">
        <v>39716</v>
      </c>
      <c r="C18" s="202">
        <v>1</v>
      </c>
      <c r="D18" s="202">
        <v>80</v>
      </c>
      <c r="E18" s="202" t="s">
        <v>369</v>
      </c>
      <c r="F18" s="202" t="s">
        <v>371</v>
      </c>
      <c r="G18" s="202">
        <v>2</v>
      </c>
      <c r="H18" s="202">
        <v>104.2</v>
      </c>
      <c r="J18" s="184" t="str">
        <f t="shared" si="0"/>
        <v> </v>
      </c>
      <c r="K18" s="100"/>
      <c r="L18" s="325">
        <v>47</v>
      </c>
      <c r="M18" s="470">
        <v>7</v>
      </c>
      <c r="N18" s="167" t="str">
        <f t="shared" si="1"/>
        <v>Excenel</v>
      </c>
      <c r="O18" s="157">
        <f t="shared" si="16"/>
        <v>4.55</v>
      </c>
      <c r="P18" s="102"/>
      <c r="Q18" s="100"/>
      <c r="R18" s="331" t="str">
        <f t="shared" si="2"/>
        <v> </v>
      </c>
      <c r="S18" s="332" t="str">
        <f t="shared" si="17"/>
        <v> </v>
      </c>
      <c r="V18" s="167" t="str">
        <f t="shared" si="3"/>
        <v> </v>
      </c>
      <c r="W18" s="157" t="str">
        <f t="shared" si="18"/>
        <v> </v>
      </c>
      <c r="X18" s="102"/>
      <c r="Y18" s="100"/>
      <c r="Z18" s="331" t="str">
        <f t="shared" si="4"/>
        <v> </v>
      </c>
      <c r="AA18" s="332" t="str">
        <f t="shared" si="19"/>
        <v> </v>
      </c>
      <c r="AB18" s="335">
        <f t="shared" si="21"/>
        <v>4.55</v>
      </c>
      <c r="AF18" s="157">
        <f t="shared" si="5"/>
        <v>4.55</v>
      </c>
      <c r="AG18" s="157" t="str">
        <f t="shared" si="6"/>
        <v> </v>
      </c>
      <c r="AH18" s="157" t="str">
        <f t="shared" si="7"/>
        <v> </v>
      </c>
      <c r="AI18" s="157" t="str">
        <f t="shared" si="8"/>
        <v> </v>
      </c>
      <c r="AJ18" s="157" t="str">
        <f t="shared" si="9"/>
        <v> </v>
      </c>
      <c r="AK18" s="157" t="str">
        <f t="shared" si="10"/>
        <v> </v>
      </c>
      <c r="AL18" s="157" t="str">
        <f t="shared" si="11"/>
        <v> </v>
      </c>
      <c r="AM18" s="157" t="str">
        <f t="shared" si="12"/>
        <v> </v>
      </c>
      <c r="AN18" s="157" t="str">
        <f t="shared" si="13"/>
        <v> </v>
      </c>
      <c r="AO18" s="157" t="str">
        <f t="shared" si="14"/>
        <v> </v>
      </c>
      <c r="AS18" s="159">
        <v>12</v>
      </c>
      <c r="AT18" s="212" t="s">
        <v>366</v>
      </c>
      <c r="AU18" s="208">
        <v>10.75</v>
      </c>
      <c r="AV18" s="209">
        <v>10</v>
      </c>
      <c r="AW18" s="184">
        <f t="shared" si="20"/>
        <v>1.075</v>
      </c>
    </row>
    <row r="19" spans="1:49" ht="12.75">
      <c r="A19" s="246" t="str">
        <f t="shared" si="15"/>
        <v> </v>
      </c>
      <c r="B19" s="467">
        <v>39717</v>
      </c>
      <c r="C19" s="202">
        <v>1</v>
      </c>
      <c r="D19" s="202">
        <v>244</v>
      </c>
      <c r="E19" s="202" t="s">
        <v>369</v>
      </c>
      <c r="F19" s="202" t="s">
        <v>372</v>
      </c>
      <c r="G19" s="202">
        <v>1</v>
      </c>
      <c r="H19" s="202">
        <v>104.5</v>
      </c>
      <c r="I19" s="202">
        <v>1</v>
      </c>
      <c r="J19" s="184">
        <f t="shared" si="0"/>
        <v>1.45</v>
      </c>
      <c r="K19" s="100"/>
      <c r="L19" s="325">
        <v>51</v>
      </c>
      <c r="M19" s="470">
        <v>3.85</v>
      </c>
      <c r="N19" s="167" t="str">
        <f t="shared" si="1"/>
        <v>Draxxin</v>
      </c>
      <c r="O19" s="157">
        <f t="shared" si="16"/>
        <v>13.860000000000001</v>
      </c>
      <c r="P19" s="102"/>
      <c r="Q19" s="100"/>
      <c r="R19" s="331" t="str">
        <f t="shared" si="2"/>
        <v> </v>
      </c>
      <c r="S19" s="332" t="str">
        <f t="shared" si="17"/>
        <v> </v>
      </c>
      <c r="V19" s="167" t="str">
        <f t="shared" si="3"/>
        <v> </v>
      </c>
      <c r="W19" s="157" t="str">
        <f t="shared" si="18"/>
        <v> </v>
      </c>
      <c r="X19" s="102"/>
      <c r="Y19" s="100"/>
      <c r="Z19" s="331" t="str">
        <f t="shared" si="4"/>
        <v> </v>
      </c>
      <c r="AA19" s="332" t="str">
        <f t="shared" si="19"/>
        <v> </v>
      </c>
      <c r="AB19" s="335">
        <f t="shared" si="21"/>
        <v>15.31</v>
      </c>
      <c r="AF19" s="157">
        <f t="shared" si="5"/>
        <v>15.31</v>
      </c>
      <c r="AG19" s="157" t="str">
        <f t="shared" si="6"/>
        <v> </v>
      </c>
      <c r="AH19" s="157" t="str">
        <f t="shared" si="7"/>
        <v> </v>
      </c>
      <c r="AI19" s="157" t="str">
        <f t="shared" si="8"/>
        <v> </v>
      </c>
      <c r="AJ19" s="157" t="str">
        <f t="shared" si="9"/>
        <v> </v>
      </c>
      <c r="AK19" s="157" t="str">
        <f t="shared" si="10"/>
        <v> </v>
      </c>
      <c r="AL19" s="157" t="str">
        <f t="shared" si="11"/>
        <v> </v>
      </c>
      <c r="AM19" s="157" t="str">
        <f t="shared" si="12"/>
        <v> </v>
      </c>
      <c r="AN19" s="157" t="str">
        <f t="shared" si="13"/>
        <v> </v>
      </c>
      <c r="AO19" s="157" t="str">
        <f t="shared" si="14"/>
        <v> </v>
      </c>
      <c r="AS19" s="159">
        <v>13</v>
      </c>
      <c r="AT19" s="212"/>
      <c r="AU19" s="208"/>
      <c r="AV19" s="209"/>
      <c r="AW19" s="184" t="str">
        <f t="shared" si="20"/>
        <v> </v>
      </c>
    </row>
    <row r="20" spans="1:50" ht="12.75">
      <c r="A20" s="246" t="str">
        <f t="shared" si="15"/>
        <v> </v>
      </c>
      <c r="B20" s="467">
        <v>39718</v>
      </c>
      <c r="C20" s="202">
        <v>1</v>
      </c>
      <c r="D20" s="202">
        <v>127</v>
      </c>
      <c r="E20" s="202" t="s">
        <v>369</v>
      </c>
      <c r="F20" s="202" t="s">
        <v>373</v>
      </c>
      <c r="G20" s="202">
        <v>1</v>
      </c>
      <c r="H20" s="202">
        <v>105.1</v>
      </c>
      <c r="I20" s="202">
        <v>1</v>
      </c>
      <c r="J20" s="184">
        <f t="shared" si="0"/>
        <v>1.45</v>
      </c>
      <c r="K20" s="100"/>
      <c r="L20" s="325">
        <v>43</v>
      </c>
      <c r="M20" s="470">
        <v>6</v>
      </c>
      <c r="N20" s="167" t="str">
        <f t="shared" si="1"/>
        <v>Micotil 250</v>
      </c>
      <c r="O20" s="157">
        <f t="shared" si="16"/>
        <v>7.5600000000000005</v>
      </c>
      <c r="P20" s="102"/>
      <c r="Q20" s="100"/>
      <c r="R20" s="331" t="str">
        <f t="shared" si="2"/>
        <v> </v>
      </c>
      <c r="S20" s="332" t="str">
        <f t="shared" si="17"/>
        <v> </v>
      </c>
      <c r="V20" s="167" t="str">
        <f t="shared" si="3"/>
        <v> </v>
      </c>
      <c r="W20" s="157" t="str">
        <f t="shared" si="18"/>
        <v> </v>
      </c>
      <c r="X20" s="102"/>
      <c r="Y20" s="100"/>
      <c r="Z20" s="331" t="str">
        <f t="shared" si="4"/>
        <v> </v>
      </c>
      <c r="AA20" s="332" t="str">
        <f t="shared" si="19"/>
        <v> </v>
      </c>
      <c r="AB20" s="335">
        <f t="shared" si="21"/>
        <v>9.01</v>
      </c>
      <c r="AF20" s="157">
        <f t="shared" si="5"/>
        <v>9.01</v>
      </c>
      <c r="AG20" s="157" t="str">
        <f t="shared" si="6"/>
        <v> </v>
      </c>
      <c r="AH20" s="157" t="str">
        <f t="shared" si="7"/>
        <v> </v>
      </c>
      <c r="AI20" s="157" t="str">
        <f t="shared" si="8"/>
        <v> </v>
      </c>
      <c r="AJ20" s="157" t="str">
        <f t="shared" si="9"/>
        <v> </v>
      </c>
      <c r="AK20" s="157" t="str">
        <f t="shared" si="10"/>
        <v> </v>
      </c>
      <c r="AL20" s="157" t="str">
        <f t="shared" si="11"/>
        <v> </v>
      </c>
      <c r="AM20" s="157" t="str">
        <f t="shared" si="12"/>
        <v> </v>
      </c>
      <c r="AN20" s="157" t="str">
        <f t="shared" si="13"/>
        <v> </v>
      </c>
      <c r="AO20" s="157" t="str">
        <f t="shared" si="14"/>
        <v> </v>
      </c>
      <c r="AQ20" s="108"/>
      <c r="AR20" s="115"/>
      <c r="AS20" s="115">
        <v>14</v>
      </c>
      <c r="AT20" s="212"/>
      <c r="AU20" s="208"/>
      <c r="AV20" s="209"/>
      <c r="AW20" s="184" t="str">
        <f t="shared" si="20"/>
        <v> </v>
      </c>
      <c r="AX20" s="108"/>
    </row>
    <row r="21" spans="1:49" ht="12.75">
      <c r="A21" s="246" t="str">
        <f t="shared" si="15"/>
        <v> </v>
      </c>
      <c r="B21" s="467">
        <v>39719</v>
      </c>
      <c r="C21" s="202">
        <v>1</v>
      </c>
      <c r="D21" s="202">
        <v>136</v>
      </c>
      <c r="E21" s="202" t="s">
        <v>369</v>
      </c>
      <c r="F21" s="202" t="s">
        <v>374</v>
      </c>
      <c r="G21" s="202">
        <v>3</v>
      </c>
      <c r="H21" s="202">
        <v>102.5</v>
      </c>
      <c r="I21" s="202">
        <v>1</v>
      </c>
      <c r="J21" s="184">
        <f t="shared" si="0"/>
        <v>1.45</v>
      </c>
      <c r="K21" s="100"/>
      <c r="L21" s="325">
        <v>45</v>
      </c>
      <c r="M21" s="470">
        <v>18</v>
      </c>
      <c r="N21" s="167" t="str">
        <f t="shared" si="1"/>
        <v>Batril 250ml</v>
      </c>
      <c r="O21" s="157">
        <f t="shared" si="16"/>
        <v>11.88</v>
      </c>
      <c r="P21" s="102"/>
      <c r="Q21" s="100"/>
      <c r="R21" s="331" t="str">
        <f t="shared" si="2"/>
        <v> </v>
      </c>
      <c r="S21" s="332" t="str">
        <f t="shared" si="17"/>
        <v> </v>
      </c>
      <c r="V21" s="167" t="str">
        <f t="shared" si="3"/>
        <v> </v>
      </c>
      <c r="W21" s="157" t="str">
        <f t="shared" si="18"/>
        <v> </v>
      </c>
      <c r="X21" s="102"/>
      <c r="Y21" s="100"/>
      <c r="Z21" s="331" t="str">
        <f t="shared" si="4"/>
        <v> </v>
      </c>
      <c r="AA21" s="332" t="str">
        <f t="shared" si="19"/>
        <v> </v>
      </c>
      <c r="AB21" s="335">
        <f t="shared" si="21"/>
        <v>13.33</v>
      </c>
      <c r="AF21" s="157">
        <f t="shared" si="5"/>
        <v>13.33</v>
      </c>
      <c r="AG21" s="157" t="str">
        <f t="shared" si="6"/>
        <v> </v>
      </c>
      <c r="AH21" s="157" t="str">
        <f t="shared" si="7"/>
        <v> </v>
      </c>
      <c r="AI21" s="157" t="str">
        <f t="shared" si="8"/>
        <v> </v>
      </c>
      <c r="AJ21" s="157" t="str">
        <f t="shared" si="9"/>
        <v> </v>
      </c>
      <c r="AK21" s="157" t="str">
        <f t="shared" si="10"/>
        <v> </v>
      </c>
      <c r="AL21" s="157" t="str">
        <f t="shared" si="11"/>
        <v> </v>
      </c>
      <c r="AM21" s="157" t="str">
        <f t="shared" si="12"/>
        <v> </v>
      </c>
      <c r="AN21" s="157" t="str">
        <f t="shared" si="13"/>
        <v> </v>
      </c>
      <c r="AO21" s="157" t="str">
        <f t="shared" si="14"/>
        <v> </v>
      </c>
      <c r="AS21" s="159">
        <v>15</v>
      </c>
      <c r="AT21" s="99" t="s">
        <v>364</v>
      </c>
      <c r="AU21" s="208">
        <v>110</v>
      </c>
      <c r="AV21" s="209">
        <v>100</v>
      </c>
      <c r="AW21" s="184">
        <f t="shared" si="20"/>
        <v>1.1</v>
      </c>
    </row>
    <row r="22" spans="1:49" ht="12.75">
      <c r="A22" s="246" t="str">
        <f t="shared" si="15"/>
        <v> </v>
      </c>
      <c r="B22" s="467">
        <v>39720</v>
      </c>
      <c r="C22" s="202">
        <v>2</v>
      </c>
      <c r="D22" s="202">
        <v>280</v>
      </c>
      <c r="E22" s="202" t="s">
        <v>369</v>
      </c>
      <c r="F22" s="202" t="s">
        <v>180</v>
      </c>
      <c r="G22" s="202">
        <v>1</v>
      </c>
      <c r="H22" s="202">
        <v>103.6</v>
      </c>
      <c r="J22" s="184" t="str">
        <f t="shared" si="0"/>
        <v> </v>
      </c>
      <c r="K22" s="100"/>
      <c r="L22" s="325">
        <v>47</v>
      </c>
      <c r="M22" s="470">
        <v>8</v>
      </c>
      <c r="N22" s="167" t="str">
        <f t="shared" si="1"/>
        <v>Excenel</v>
      </c>
      <c r="O22" s="157">
        <f t="shared" si="16"/>
        <v>5.2</v>
      </c>
      <c r="P22" s="102"/>
      <c r="Q22" s="100"/>
      <c r="R22" s="331" t="str">
        <f t="shared" si="2"/>
        <v> </v>
      </c>
      <c r="S22" s="332" t="str">
        <f t="shared" si="17"/>
        <v> </v>
      </c>
      <c r="V22" s="167" t="str">
        <f t="shared" si="3"/>
        <v> </v>
      </c>
      <c r="W22" s="157" t="str">
        <f t="shared" si="18"/>
        <v> </v>
      </c>
      <c r="X22" s="102"/>
      <c r="Y22" s="100"/>
      <c r="Z22" s="331" t="str">
        <f t="shared" si="4"/>
        <v> </v>
      </c>
      <c r="AA22" s="332" t="str">
        <f t="shared" si="19"/>
        <v> </v>
      </c>
      <c r="AB22" s="335">
        <f t="shared" si="21"/>
        <v>5.2</v>
      </c>
      <c r="AF22" s="157" t="str">
        <f t="shared" si="5"/>
        <v> </v>
      </c>
      <c r="AG22" s="157">
        <f t="shared" si="6"/>
        <v>5.2</v>
      </c>
      <c r="AH22" s="157" t="str">
        <f t="shared" si="7"/>
        <v> </v>
      </c>
      <c r="AI22" s="157" t="str">
        <f t="shared" si="8"/>
        <v> </v>
      </c>
      <c r="AJ22" s="157" t="str">
        <f t="shared" si="9"/>
        <v> </v>
      </c>
      <c r="AK22" s="157" t="str">
        <f t="shared" si="10"/>
        <v> </v>
      </c>
      <c r="AL22" s="157" t="str">
        <f t="shared" si="11"/>
        <v> </v>
      </c>
      <c r="AM22" s="157" t="str">
        <f t="shared" si="12"/>
        <v> </v>
      </c>
      <c r="AN22" s="157" t="str">
        <f t="shared" si="13"/>
        <v> </v>
      </c>
      <c r="AO22" s="157" t="str">
        <f t="shared" si="14"/>
        <v> </v>
      </c>
      <c r="AS22" s="159">
        <v>16</v>
      </c>
      <c r="AT22" s="99" t="s">
        <v>365</v>
      </c>
      <c r="AU22" s="208">
        <v>132</v>
      </c>
      <c r="AV22" s="209">
        <v>100</v>
      </c>
      <c r="AW22" s="184">
        <f t="shared" si="20"/>
        <v>1.32</v>
      </c>
    </row>
    <row r="23" spans="1:49" ht="12.75">
      <c r="A23" s="246" t="str">
        <f t="shared" si="15"/>
        <v> </v>
      </c>
      <c r="B23" s="467">
        <v>39720</v>
      </c>
      <c r="C23" s="202">
        <v>2</v>
      </c>
      <c r="D23" s="202">
        <v>28</v>
      </c>
      <c r="E23" s="202" t="s">
        <v>369</v>
      </c>
      <c r="F23" s="202" t="s">
        <v>180</v>
      </c>
      <c r="G23" s="202">
        <v>2</v>
      </c>
      <c r="H23" s="202">
        <v>105.5</v>
      </c>
      <c r="J23" s="184" t="str">
        <f t="shared" si="0"/>
        <v> </v>
      </c>
      <c r="K23" s="100"/>
      <c r="L23" s="325">
        <v>51</v>
      </c>
      <c r="M23" s="470">
        <v>4.4</v>
      </c>
      <c r="N23" s="167" t="str">
        <f t="shared" si="1"/>
        <v>Draxxin</v>
      </c>
      <c r="O23" s="157">
        <f t="shared" si="16"/>
        <v>15.840000000000002</v>
      </c>
      <c r="P23" s="102"/>
      <c r="Q23" s="100"/>
      <c r="R23" s="331" t="str">
        <f t="shared" si="2"/>
        <v> </v>
      </c>
      <c r="S23" s="332" t="str">
        <f t="shared" si="17"/>
        <v> </v>
      </c>
      <c r="V23" s="167" t="str">
        <f t="shared" si="3"/>
        <v> </v>
      </c>
      <c r="W23" s="157" t="str">
        <f t="shared" si="18"/>
        <v> </v>
      </c>
      <c r="X23" s="102"/>
      <c r="Y23" s="100"/>
      <c r="Z23" s="331" t="str">
        <f t="shared" si="4"/>
        <v> </v>
      </c>
      <c r="AA23" s="332" t="str">
        <f t="shared" si="19"/>
        <v> </v>
      </c>
      <c r="AB23" s="335">
        <f t="shared" si="21"/>
        <v>15.840000000000002</v>
      </c>
      <c r="AF23" s="157" t="str">
        <f t="shared" si="5"/>
        <v> </v>
      </c>
      <c r="AG23" s="157">
        <f t="shared" si="6"/>
        <v>15.840000000000002</v>
      </c>
      <c r="AH23" s="157" t="str">
        <f t="shared" si="7"/>
        <v> </v>
      </c>
      <c r="AI23" s="157" t="str">
        <f t="shared" si="8"/>
        <v> </v>
      </c>
      <c r="AJ23" s="157" t="str">
        <f t="shared" si="9"/>
        <v> </v>
      </c>
      <c r="AK23" s="157" t="str">
        <f t="shared" si="10"/>
        <v> </v>
      </c>
      <c r="AL23" s="157" t="str">
        <f t="shared" si="11"/>
        <v> </v>
      </c>
      <c r="AM23" s="157" t="str">
        <f t="shared" si="12"/>
        <v> </v>
      </c>
      <c r="AN23" s="157" t="str">
        <f t="shared" si="13"/>
        <v> </v>
      </c>
      <c r="AO23" s="157" t="str">
        <f t="shared" si="14"/>
        <v> </v>
      </c>
      <c r="AS23" s="159">
        <v>17</v>
      </c>
      <c r="AT23" s="212"/>
      <c r="AU23" s="210"/>
      <c r="AV23" s="211"/>
      <c r="AW23" s="184" t="str">
        <f t="shared" si="20"/>
        <v> </v>
      </c>
    </row>
    <row r="24" spans="1:49" ht="12.75">
      <c r="A24" s="246" t="str">
        <f t="shared" si="15"/>
        <v> </v>
      </c>
      <c r="B24" s="467">
        <v>39720</v>
      </c>
      <c r="C24" s="202">
        <v>2</v>
      </c>
      <c r="D24" s="202">
        <v>97</v>
      </c>
      <c r="E24" s="202" t="s">
        <v>369</v>
      </c>
      <c r="F24" s="202" t="s">
        <v>375</v>
      </c>
      <c r="G24" s="202">
        <v>1</v>
      </c>
      <c r="H24" s="202">
        <v>104.2</v>
      </c>
      <c r="J24" s="184" t="str">
        <f t="shared" si="0"/>
        <v> </v>
      </c>
      <c r="K24" s="100"/>
      <c r="L24" s="325">
        <v>43</v>
      </c>
      <c r="M24" s="470">
        <v>7.5</v>
      </c>
      <c r="N24" s="167" t="str">
        <f t="shared" si="1"/>
        <v>Micotil 250</v>
      </c>
      <c r="O24" s="157">
        <f t="shared" si="16"/>
        <v>9.45</v>
      </c>
      <c r="P24" s="102"/>
      <c r="Q24" s="100"/>
      <c r="R24" s="331" t="str">
        <f t="shared" si="2"/>
        <v> </v>
      </c>
      <c r="S24" s="332" t="str">
        <f t="shared" si="17"/>
        <v> </v>
      </c>
      <c r="V24" s="167" t="str">
        <f t="shared" si="3"/>
        <v> </v>
      </c>
      <c r="W24" s="157" t="str">
        <f t="shared" si="18"/>
        <v> </v>
      </c>
      <c r="X24" s="102"/>
      <c r="Y24" s="100"/>
      <c r="Z24" s="331" t="str">
        <f t="shared" si="4"/>
        <v> </v>
      </c>
      <c r="AA24" s="332" t="str">
        <f t="shared" si="19"/>
        <v> </v>
      </c>
      <c r="AB24" s="335">
        <f t="shared" si="21"/>
        <v>9.45</v>
      </c>
      <c r="AF24" s="157" t="str">
        <f t="shared" si="5"/>
        <v> </v>
      </c>
      <c r="AG24" s="157">
        <f t="shared" si="6"/>
        <v>9.45</v>
      </c>
      <c r="AH24" s="157" t="str">
        <f t="shared" si="7"/>
        <v> </v>
      </c>
      <c r="AI24" s="157" t="str">
        <f t="shared" si="8"/>
        <v> </v>
      </c>
      <c r="AJ24" s="157" t="str">
        <f t="shared" si="9"/>
        <v> </v>
      </c>
      <c r="AK24" s="157" t="str">
        <f t="shared" si="10"/>
        <v> </v>
      </c>
      <c r="AL24" s="157" t="str">
        <f t="shared" si="11"/>
        <v> </v>
      </c>
      <c r="AM24" s="157" t="str">
        <f t="shared" si="12"/>
        <v> </v>
      </c>
      <c r="AN24" s="157" t="str">
        <f t="shared" si="13"/>
        <v> </v>
      </c>
      <c r="AO24" s="157" t="str">
        <f t="shared" si="14"/>
        <v> </v>
      </c>
      <c r="AS24" s="159">
        <v>18</v>
      </c>
      <c r="AU24" s="208"/>
      <c r="AV24" s="209"/>
      <c r="AW24" s="184" t="str">
        <f t="shared" si="20"/>
        <v> </v>
      </c>
    </row>
    <row r="25" spans="1:49" ht="12.75">
      <c r="A25" s="246" t="str">
        <f t="shared" si="15"/>
        <v> </v>
      </c>
      <c r="B25" s="467">
        <v>39720</v>
      </c>
      <c r="C25" s="202">
        <v>2</v>
      </c>
      <c r="D25" s="202">
        <v>108</v>
      </c>
      <c r="E25" s="202" t="s">
        <v>369</v>
      </c>
      <c r="F25" s="202" t="s">
        <v>180</v>
      </c>
      <c r="G25" s="202">
        <v>1</v>
      </c>
      <c r="H25" s="202">
        <v>103.8</v>
      </c>
      <c r="J25" s="184" t="str">
        <f t="shared" si="0"/>
        <v> </v>
      </c>
      <c r="K25" s="100"/>
      <c r="L25" s="325">
        <v>45</v>
      </c>
      <c r="M25" s="470">
        <v>22.5</v>
      </c>
      <c r="N25" s="167" t="str">
        <f t="shared" si="1"/>
        <v>Batril 250ml</v>
      </c>
      <c r="O25" s="157">
        <f t="shared" si="16"/>
        <v>14.850000000000001</v>
      </c>
      <c r="P25" s="102"/>
      <c r="Q25" s="100"/>
      <c r="R25" s="331" t="str">
        <f t="shared" si="2"/>
        <v> </v>
      </c>
      <c r="S25" s="332" t="str">
        <f t="shared" si="17"/>
        <v> </v>
      </c>
      <c r="V25" s="167" t="str">
        <f t="shared" si="3"/>
        <v> </v>
      </c>
      <c r="W25" s="157" t="str">
        <f t="shared" si="18"/>
        <v> </v>
      </c>
      <c r="X25" s="102"/>
      <c r="Y25" s="100"/>
      <c r="Z25" s="331" t="str">
        <f t="shared" si="4"/>
        <v> </v>
      </c>
      <c r="AA25" s="332" t="str">
        <f t="shared" si="19"/>
        <v> </v>
      </c>
      <c r="AB25" s="335">
        <f t="shared" si="21"/>
        <v>14.850000000000001</v>
      </c>
      <c r="AF25" s="157" t="str">
        <f t="shared" si="5"/>
        <v> </v>
      </c>
      <c r="AG25" s="157">
        <f t="shared" si="6"/>
        <v>14.850000000000001</v>
      </c>
      <c r="AH25" s="157" t="str">
        <f t="shared" si="7"/>
        <v> </v>
      </c>
      <c r="AI25" s="157" t="str">
        <f t="shared" si="8"/>
        <v> </v>
      </c>
      <c r="AJ25" s="157" t="str">
        <f t="shared" si="9"/>
        <v> </v>
      </c>
      <c r="AK25" s="157" t="str">
        <f t="shared" si="10"/>
        <v> </v>
      </c>
      <c r="AL25" s="157" t="str">
        <f t="shared" si="11"/>
        <v> </v>
      </c>
      <c r="AM25" s="157" t="str">
        <f t="shared" si="12"/>
        <v> </v>
      </c>
      <c r="AN25" s="157" t="str">
        <f t="shared" si="13"/>
        <v> </v>
      </c>
      <c r="AO25" s="157" t="str">
        <f t="shared" si="14"/>
        <v> </v>
      </c>
      <c r="AS25" s="159">
        <v>19</v>
      </c>
      <c r="AU25" s="208"/>
      <c r="AV25" s="209"/>
      <c r="AW25" s="184" t="str">
        <f t="shared" si="20"/>
        <v> </v>
      </c>
    </row>
    <row r="26" spans="1:50" ht="12.75">
      <c r="A26" s="246" t="str">
        <f t="shared" si="15"/>
        <v> </v>
      </c>
      <c r="B26" s="467">
        <v>39720</v>
      </c>
      <c r="C26" s="202">
        <v>2</v>
      </c>
      <c r="D26" s="202">
        <v>19</v>
      </c>
      <c r="E26" s="202" t="s">
        <v>369</v>
      </c>
      <c r="F26" s="202" t="s">
        <v>180</v>
      </c>
      <c r="G26" s="202">
        <v>2</v>
      </c>
      <c r="H26" s="202">
        <v>105.1</v>
      </c>
      <c r="I26" s="202">
        <v>1</v>
      </c>
      <c r="J26" s="184">
        <f t="shared" si="0"/>
        <v>1.45</v>
      </c>
      <c r="K26" s="100"/>
      <c r="L26" s="325">
        <v>47</v>
      </c>
      <c r="M26" s="470">
        <v>10</v>
      </c>
      <c r="N26" s="167" t="str">
        <f t="shared" si="1"/>
        <v>Excenel</v>
      </c>
      <c r="O26" s="157">
        <f t="shared" si="16"/>
        <v>6.5</v>
      </c>
      <c r="P26" s="102"/>
      <c r="Q26" s="100"/>
      <c r="R26" s="331" t="str">
        <f t="shared" si="2"/>
        <v> </v>
      </c>
      <c r="S26" s="332" t="str">
        <f t="shared" si="17"/>
        <v> </v>
      </c>
      <c r="V26" s="167" t="str">
        <f t="shared" si="3"/>
        <v> </v>
      </c>
      <c r="W26" s="157" t="str">
        <f t="shared" si="18"/>
        <v> </v>
      </c>
      <c r="X26" s="102"/>
      <c r="Y26" s="100"/>
      <c r="Z26" s="331" t="str">
        <f t="shared" si="4"/>
        <v> </v>
      </c>
      <c r="AA26" s="332" t="str">
        <f t="shared" si="19"/>
        <v> </v>
      </c>
      <c r="AB26" s="335">
        <f t="shared" si="21"/>
        <v>7.95</v>
      </c>
      <c r="AF26" s="157" t="str">
        <f t="shared" si="5"/>
        <v> </v>
      </c>
      <c r="AG26" s="157">
        <f t="shared" si="6"/>
        <v>7.95</v>
      </c>
      <c r="AH26" s="157" t="str">
        <f t="shared" si="7"/>
        <v> </v>
      </c>
      <c r="AI26" s="157" t="str">
        <f t="shared" si="8"/>
        <v> </v>
      </c>
      <c r="AJ26" s="157" t="str">
        <f t="shared" si="9"/>
        <v> </v>
      </c>
      <c r="AK26" s="157" t="str">
        <f t="shared" si="10"/>
        <v> </v>
      </c>
      <c r="AL26" s="157" t="str">
        <f t="shared" si="11"/>
        <v> </v>
      </c>
      <c r="AM26" s="157" t="str">
        <f t="shared" si="12"/>
        <v> </v>
      </c>
      <c r="AN26" s="157" t="str">
        <f t="shared" si="13"/>
        <v> </v>
      </c>
      <c r="AO26" s="157" t="str">
        <f t="shared" si="14"/>
        <v> </v>
      </c>
      <c r="AR26" s="115"/>
      <c r="AS26" s="115">
        <v>20</v>
      </c>
      <c r="AU26" s="208"/>
      <c r="AV26" s="209"/>
      <c r="AW26" s="184" t="str">
        <f t="shared" si="20"/>
        <v> </v>
      </c>
      <c r="AX26" s="108"/>
    </row>
    <row r="27" spans="1:49" ht="12.75">
      <c r="A27" s="246" t="str">
        <f t="shared" si="15"/>
        <v> </v>
      </c>
      <c r="B27" s="467">
        <v>39720</v>
      </c>
      <c r="C27" s="202">
        <v>2</v>
      </c>
      <c r="D27" s="202">
        <v>199</v>
      </c>
      <c r="E27" s="202" t="s">
        <v>369</v>
      </c>
      <c r="F27" s="202" t="s">
        <v>371</v>
      </c>
      <c r="G27" s="202">
        <v>3</v>
      </c>
      <c r="H27" s="202">
        <v>104.6</v>
      </c>
      <c r="I27" s="202">
        <v>1</v>
      </c>
      <c r="J27" s="184">
        <f t="shared" si="0"/>
        <v>1.45</v>
      </c>
      <c r="K27" s="100"/>
      <c r="L27" s="325">
        <v>51</v>
      </c>
      <c r="M27" s="470">
        <v>5.5</v>
      </c>
      <c r="N27" s="167" t="str">
        <f t="shared" si="1"/>
        <v>Draxxin</v>
      </c>
      <c r="O27" s="157">
        <f t="shared" si="16"/>
        <v>19.8</v>
      </c>
      <c r="P27" s="102"/>
      <c r="Q27" s="100"/>
      <c r="R27" s="331" t="str">
        <f t="shared" si="2"/>
        <v> </v>
      </c>
      <c r="S27" s="332" t="str">
        <f t="shared" si="17"/>
        <v> </v>
      </c>
      <c r="V27" s="167" t="str">
        <f t="shared" si="3"/>
        <v> </v>
      </c>
      <c r="W27" s="157" t="str">
        <f t="shared" si="18"/>
        <v> </v>
      </c>
      <c r="X27" s="102"/>
      <c r="Y27" s="100"/>
      <c r="Z27" s="331" t="str">
        <f t="shared" si="4"/>
        <v> </v>
      </c>
      <c r="AA27" s="332" t="str">
        <f t="shared" si="19"/>
        <v> </v>
      </c>
      <c r="AB27" s="335">
        <f t="shared" si="21"/>
        <v>21.25</v>
      </c>
      <c r="AF27" s="157" t="str">
        <f t="shared" si="5"/>
        <v> </v>
      </c>
      <c r="AG27" s="157">
        <f t="shared" si="6"/>
        <v>21.25</v>
      </c>
      <c r="AH27" s="157" t="str">
        <f t="shared" si="7"/>
        <v> </v>
      </c>
      <c r="AI27" s="157" t="str">
        <f t="shared" si="8"/>
        <v> </v>
      </c>
      <c r="AJ27" s="157" t="str">
        <f t="shared" si="9"/>
        <v> </v>
      </c>
      <c r="AK27" s="157" t="str">
        <f t="shared" si="10"/>
        <v> </v>
      </c>
      <c r="AL27" s="157" t="str">
        <f t="shared" si="11"/>
        <v> </v>
      </c>
      <c r="AM27" s="157" t="str">
        <f t="shared" si="12"/>
        <v> </v>
      </c>
      <c r="AN27" s="157" t="str">
        <f t="shared" si="13"/>
        <v> </v>
      </c>
      <c r="AO27" s="157" t="str">
        <f t="shared" si="14"/>
        <v> </v>
      </c>
      <c r="AS27" s="159">
        <v>21</v>
      </c>
      <c r="AT27" s="100"/>
      <c r="AU27" s="210"/>
      <c r="AV27" s="211"/>
      <c r="AW27" s="184" t="str">
        <f t="shared" si="20"/>
        <v> </v>
      </c>
    </row>
    <row r="28" spans="1:49" ht="12.75">
      <c r="A28" s="246" t="str">
        <f t="shared" si="15"/>
        <v> </v>
      </c>
      <c r="B28" s="467">
        <v>39720</v>
      </c>
      <c r="C28" s="202">
        <v>2</v>
      </c>
      <c r="D28" s="202">
        <v>181</v>
      </c>
      <c r="E28" s="202" t="s">
        <v>369</v>
      </c>
      <c r="F28" s="202" t="s">
        <v>372</v>
      </c>
      <c r="G28" s="202">
        <v>1</v>
      </c>
      <c r="H28" s="202">
        <v>104.2</v>
      </c>
      <c r="J28" s="184" t="str">
        <f t="shared" si="0"/>
        <v> </v>
      </c>
      <c r="K28" s="100"/>
      <c r="L28" s="325">
        <v>43</v>
      </c>
      <c r="M28" s="470">
        <v>5.25</v>
      </c>
      <c r="N28" s="167" t="str">
        <f t="shared" si="1"/>
        <v>Micotil 250</v>
      </c>
      <c r="O28" s="157">
        <f t="shared" si="16"/>
        <v>6.615</v>
      </c>
      <c r="P28" s="102"/>
      <c r="Q28" s="100"/>
      <c r="R28" s="331" t="str">
        <f t="shared" si="2"/>
        <v> </v>
      </c>
      <c r="S28" s="332" t="str">
        <f t="shared" si="17"/>
        <v> </v>
      </c>
      <c r="V28" s="167" t="str">
        <f t="shared" si="3"/>
        <v> </v>
      </c>
      <c r="W28" s="157" t="str">
        <f t="shared" si="18"/>
        <v> </v>
      </c>
      <c r="X28" s="102"/>
      <c r="Y28" s="100"/>
      <c r="Z28" s="331" t="str">
        <f t="shared" si="4"/>
        <v> </v>
      </c>
      <c r="AA28" s="332" t="str">
        <f t="shared" si="19"/>
        <v> </v>
      </c>
      <c r="AB28" s="335">
        <f t="shared" si="21"/>
        <v>6.615</v>
      </c>
      <c r="AF28" s="157" t="str">
        <f t="shared" si="5"/>
        <v> </v>
      </c>
      <c r="AG28" s="157">
        <f t="shared" si="6"/>
        <v>6.615</v>
      </c>
      <c r="AH28" s="157" t="str">
        <f t="shared" si="7"/>
        <v> </v>
      </c>
      <c r="AI28" s="157" t="str">
        <f t="shared" si="8"/>
        <v> </v>
      </c>
      <c r="AJ28" s="157" t="str">
        <f t="shared" si="9"/>
        <v> </v>
      </c>
      <c r="AK28" s="157" t="str">
        <f t="shared" si="10"/>
        <v> </v>
      </c>
      <c r="AL28" s="157" t="str">
        <f t="shared" si="11"/>
        <v> </v>
      </c>
      <c r="AM28" s="157" t="str">
        <f t="shared" si="12"/>
        <v> </v>
      </c>
      <c r="AN28" s="157" t="str">
        <f t="shared" si="13"/>
        <v> </v>
      </c>
      <c r="AO28" s="157" t="str">
        <f t="shared" si="14"/>
        <v> </v>
      </c>
      <c r="AR28" s="250" t="s">
        <v>237</v>
      </c>
      <c r="AS28" s="159">
        <v>22</v>
      </c>
      <c r="AT28" s="99" t="s">
        <v>236</v>
      </c>
      <c r="AU28" s="208">
        <v>124</v>
      </c>
      <c r="AV28" s="202">
        <v>50</v>
      </c>
      <c r="AW28" s="184">
        <f t="shared" si="20"/>
        <v>2.48</v>
      </c>
    </row>
    <row r="29" spans="1:49" ht="12.75">
      <c r="A29" s="246" t="str">
        <f t="shared" si="15"/>
        <v> </v>
      </c>
      <c r="B29" s="467">
        <v>39720</v>
      </c>
      <c r="C29" s="202">
        <v>1</v>
      </c>
      <c r="D29" s="202">
        <v>253</v>
      </c>
      <c r="E29" s="202" t="s">
        <v>369</v>
      </c>
      <c r="F29" s="202" t="s">
        <v>373</v>
      </c>
      <c r="G29" s="202">
        <v>1</v>
      </c>
      <c r="H29" s="202">
        <v>104.5</v>
      </c>
      <c r="J29" s="184" t="str">
        <f t="shared" si="0"/>
        <v> </v>
      </c>
      <c r="K29" s="100"/>
      <c r="L29" s="325">
        <v>45</v>
      </c>
      <c r="M29" s="470">
        <v>15.7</v>
      </c>
      <c r="N29" s="167" t="str">
        <f t="shared" si="1"/>
        <v>Batril 250ml</v>
      </c>
      <c r="O29" s="157">
        <f t="shared" si="16"/>
        <v>10.362</v>
      </c>
      <c r="P29" s="102"/>
      <c r="Q29" s="100"/>
      <c r="R29" s="331" t="str">
        <f t="shared" si="2"/>
        <v> </v>
      </c>
      <c r="S29" s="332" t="str">
        <f t="shared" si="17"/>
        <v> </v>
      </c>
      <c r="V29" s="167" t="str">
        <f t="shared" si="3"/>
        <v> </v>
      </c>
      <c r="W29" s="157" t="str">
        <f t="shared" si="18"/>
        <v> </v>
      </c>
      <c r="X29" s="102"/>
      <c r="Y29" s="100"/>
      <c r="Z29" s="331" t="str">
        <f t="shared" si="4"/>
        <v> </v>
      </c>
      <c r="AA29" s="332" t="str">
        <f t="shared" si="19"/>
        <v> </v>
      </c>
      <c r="AB29" s="335">
        <f t="shared" si="21"/>
        <v>10.362</v>
      </c>
      <c r="AF29" s="157">
        <f t="shared" si="5"/>
        <v>10.362</v>
      </c>
      <c r="AG29" s="157" t="str">
        <f t="shared" si="6"/>
        <v> </v>
      </c>
      <c r="AH29" s="157" t="str">
        <f t="shared" si="7"/>
        <v> </v>
      </c>
      <c r="AI29" s="157" t="str">
        <f t="shared" si="8"/>
        <v> </v>
      </c>
      <c r="AJ29" s="157" t="str">
        <f t="shared" si="9"/>
        <v> </v>
      </c>
      <c r="AK29" s="157" t="str">
        <f t="shared" si="10"/>
        <v> </v>
      </c>
      <c r="AL29" s="157" t="str">
        <f t="shared" si="11"/>
        <v> </v>
      </c>
      <c r="AM29" s="157" t="str">
        <f t="shared" si="12"/>
        <v> </v>
      </c>
      <c r="AN29" s="157" t="str">
        <f t="shared" si="13"/>
        <v> </v>
      </c>
      <c r="AO29" s="157" t="str">
        <f t="shared" si="14"/>
        <v> </v>
      </c>
      <c r="AS29" s="159">
        <v>23</v>
      </c>
      <c r="AU29" s="208"/>
      <c r="AV29" s="202"/>
      <c r="AW29" s="184" t="str">
        <f t="shared" si="20"/>
        <v> </v>
      </c>
    </row>
    <row r="30" spans="1:49" ht="12.75">
      <c r="A30" s="246" t="str">
        <f t="shared" si="15"/>
        <v> </v>
      </c>
      <c r="B30" s="467">
        <v>39720</v>
      </c>
      <c r="C30" s="202">
        <v>1</v>
      </c>
      <c r="D30" s="202">
        <v>2</v>
      </c>
      <c r="E30" s="202" t="s">
        <v>369</v>
      </c>
      <c r="F30" s="202" t="s">
        <v>374</v>
      </c>
      <c r="G30" s="202">
        <v>2</v>
      </c>
      <c r="H30" s="202">
        <v>105.1</v>
      </c>
      <c r="J30" s="184" t="str">
        <f t="shared" si="0"/>
        <v> </v>
      </c>
      <c r="K30" s="100"/>
      <c r="L30" s="325">
        <v>47</v>
      </c>
      <c r="M30" s="470">
        <v>7</v>
      </c>
      <c r="N30" s="167" t="str">
        <f t="shared" si="1"/>
        <v>Excenel</v>
      </c>
      <c r="O30" s="157">
        <f t="shared" si="16"/>
        <v>4.55</v>
      </c>
      <c r="P30" s="102"/>
      <c r="Q30" s="100"/>
      <c r="R30" s="331" t="str">
        <f t="shared" si="2"/>
        <v> </v>
      </c>
      <c r="S30" s="332" t="str">
        <f t="shared" si="17"/>
        <v> </v>
      </c>
      <c r="V30" s="167" t="str">
        <f t="shared" si="3"/>
        <v> </v>
      </c>
      <c r="W30" s="157" t="str">
        <f t="shared" si="18"/>
        <v> </v>
      </c>
      <c r="X30" s="102"/>
      <c r="Y30" s="100"/>
      <c r="Z30" s="331" t="str">
        <f t="shared" si="4"/>
        <v> </v>
      </c>
      <c r="AA30" s="332" t="str">
        <f t="shared" si="19"/>
        <v> </v>
      </c>
      <c r="AB30" s="335">
        <f t="shared" si="21"/>
        <v>4.55</v>
      </c>
      <c r="AF30" s="157">
        <f t="shared" si="5"/>
        <v>4.55</v>
      </c>
      <c r="AG30" s="157" t="str">
        <f t="shared" si="6"/>
        <v> </v>
      </c>
      <c r="AH30" s="157" t="str">
        <f t="shared" si="7"/>
        <v> </v>
      </c>
      <c r="AI30" s="157" t="str">
        <f t="shared" si="8"/>
        <v> </v>
      </c>
      <c r="AJ30" s="157" t="str">
        <f t="shared" si="9"/>
        <v> </v>
      </c>
      <c r="AK30" s="157" t="str">
        <f t="shared" si="10"/>
        <v> </v>
      </c>
      <c r="AL30" s="157" t="str">
        <f t="shared" si="11"/>
        <v> </v>
      </c>
      <c r="AM30" s="157" t="str">
        <f t="shared" si="12"/>
        <v> </v>
      </c>
      <c r="AN30" s="157" t="str">
        <f t="shared" si="13"/>
        <v> </v>
      </c>
      <c r="AO30" s="157" t="str">
        <f t="shared" si="14"/>
        <v> </v>
      </c>
      <c r="AS30" s="115">
        <v>24</v>
      </c>
      <c r="AU30" s="208"/>
      <c r="AV30" s="202"/>
      <c r="AW30" s="184" t="str">
        <f t="shared" si="20"/>
        <v> </v>
      </c>
    </row>
    <row r="31" spans="1:50" ht="12.75">
      <c r="A31" s="246" t="str">
        <f t="shared" si="15"/>
        <v> </v>
      </c>
      <c r="B31" s="467">
        <v>39720</v>
      </c>
      <c r="C31" s="202">
        <v>1</v>
      </c>
      <c r="D31" s="202">
        <v>274</v>
      </c>
      <c r="E31" s="202" t="s">
        <v>369</v>
      </c>
      <c r="F31" s="202" t="s">
        <v>180</v>
      </c>
      <c r="G31" s="202">
        <v>1</v>
      </c>
      <c r="H31" s="202">
        <v>102.5</v>
      </c>
      <c r="I31" s="202">
        <v>1</v>
      </c>
      <c r="J31" s="184">
        <f t="shared" si="0"/>
        <v>1.45</v>
      </c>
      <c r="K31" s="100"/>
      <c r="L31" s="325">
        <v>51</v>
      </c>
      <c r="M31" s="470">
        <v>3.85</v>
      </c>
      <c r="N31" s="167" t="str">
        <f t="shared" si="1"/>
        <v>Draxxin</v>
      </c>
      <c r="O31" s="157">
        <f t="shared" si="16"/>
        <v>13.860000000000001</v>
      </c>
      <c r="P31" s="102"/>
      <c r="Q31" s="100"/>
      <c r="R31" s="331" t="str">
        <f t="shared" si="2"/>
        <v> </v>
      </c>
      <c r="S31" s="332" t="str">
        <f t="shared" si="17"/>
        <v> </v>
      </c>
      <c r="V31" s="167" t="str">
        <f t="shared" si="3"/>
        <v> </v>
      </c>
      <c r="W31" s="157" t="str">
        <f t="shared" si="18"/>
        <v> </v>
      </c>
      <c r="X31" s="102"/>
      <c r="Y31" s="100"/>
      <c r="Z31" s="331" t="str">
        <f t="shared" si="4"/>
        <v> </v>
      </c>
      <c r="AA31" s="332" t="str">
        <f t="shared" si="19"/>
        <v> </v>
      </c>
      <c r="AB31" s="335">
        <f t="shared" si="21"/>
        <v>15.31</v>
      </c>
      <c r="AF31" s="157">
        <f t="shared" si="5"/>
        <v>15.31</v>
      </c>
      <c r="AG31" s="157" t="str">
        <f t="shared" si="6"/>
        <v> </v>
      </c>
      <c r="AH31" s="157" t="str">
        <f t="shared" si="7"/>
        <v> </v>
      </c>
      <c r="AI31" s="157" t="str">
        <f t="shared" si="8"/>
        <v> </v>
      </c>
      <c r="AJ31" s="157" t="str">
        <f t="shared" si="9"/>
        <v> </v>
      </c>
      <c r="AK31" s="157" t="str">
        <f t="shared" si="10"/>
        <v> </v>
      </c>
      <c r="AL31" s="157" t="str">
        <f t="shared" si="11"/>
        <v> </v>
      </c>
      <c r="AM31" s="157" t="str">
        <f t="shared" si="12"/>
        <v> </v>
      </c>
      <c r="AN31" s="157" t="str">
        <f t="shared" si="13"/>
        <v> </v>
      </c>
      <c r="AO31" s="157" t="str">
        <f t="shared" si="14"/>
        <v> </v>
      </c>
      <c r="AP31" s="108"/>
      <c r="AQ31" s="108"/>
      <c r="AR31" s="115"/>
      <c r="AS31" s="115">
        <v>25</v>
      </c>
      <c r="AU31" s="208"/>
      <c r="AV31" s="202"/>
      <c r="AW31" s="184" t="str">
        <f t="shared" si="20"/>
        <v> </v>
      </c>
      <c r="AX31" s="108"/>
    </row>
    <row r="32" spans="1:50" ht="12.75">
      <c r="A32" s="246" t="str">
        <f t="shared" si="15"/>
        <v> </v>
      </c>
      <c r="B32" s="467">
        <v>39720</v>
      </c>
      <c r="C32" s="202">
        <v>2</v>
      </c>
      <c r="D32" s="202">
        <v>22</v>
      </c>
      <c r="E32" s="202" t="s">
        <v>369</v>
      </c>
      <c r="F32" s="202" t="s">
        <v>180</v>
      </c>
      <c r="G32" s="202">
        <v>1</v>
      </c>
      <c r="H32" s="202">
        <v>103.6</v>
      </c>
      <c r="I32" s="202">
        <v>1</v>
      </c>
      <c r="J32" s="184">
        <f t="shared" si="0"/>
        <v>1.45</v>
      </c>
      <c r="K32" s="100"/>
      <c r="L32" s="325">
        <v>43</v>
      </c>
      <c r="M32" s="470">
        <v>6</v>
      </c>
      <c r="N32" s="167" t="str">
        <f t="shared" si="1"/>
        <v>Micotil 250</v>
      </c>
      <c r="O32" s="157">
        <f t="shared" si="16"/>
        <v>7.5600000000000005</v>
      </c>
      <c r="P32" s="102"/>
      <c r="Q32" s="100"/>
      <c r="R32" s="331" t="str">
        <f t="shared" si="2"/>
        <v> </v>
      </c>
      <c r="S32" s="332" t="str">
        <f t="shared" si="17"/>
        <v> </v>
      </c>
      <c r="V32" s="167" t="str">
        <f t="shared" si="3"/>
        <v> </v>
      </c>
      <c r="W32" s="157" t="str">
        <f t="shared" si="18"/>
        <v> </v>
      </c>
      <c r="X32" s="102"/>
      <c r="Y32" s="100"/>
      <c r="Z32" s="331" t="str">
        <f t="shared" si="4"/>
        <v> </v>
      </c>
      <c r="AA32" s="332" t="str">
        <f t="shared" si="19"/>
        <v> </v>
      </c>
      <c r="AB32" s="335">
        <f t="shared" si="21"/>
        <v>9.01</v>
      </c>
      <c r="AF32" s="157" t="str">
        <f t="shared" si="5"/>
        <v> </v>
      </c>
      <c r="AG32" s="157">
        <f t="shared" si="6"/>
        <v>9.01</v>
      </c>
      <c r="AH32" s="157" t="str">
        <f t="shared" si="7"/>
        <v> </v>
      </c>
      <c r="AI32" s="157" t="str">
        <f t="shared" si="8"/>
        <v> </v>
      </c>
      <c r="AJ32" s="157" t="str">
        <f t="shared" si="9"/>
        <v> </v>
      </c>
      <c r="AK32" s="157" t="str">
        <f t="shared" si="10"/>
        <v> </v>
      </c>
      <c r="AL32" s="157" t="str">
        <f t="shared" si="11"/>
        <v> </v>
      </c>
      <c r="AM32" s="157" t="str">
        <f t="shared" si="12"/>
        <v> </v>
      </c>
      <c r="AN32" s="157" t="str">
        <f t="shared" si="13"/>
        <v> </v>
      </c>
      <c r="AO32" s="157" t="str">
        <f t="shared" si="14"/>
        <v> </v>
      </c>
      <c r="AP32" s="108"/>
      <c r="AQ32" s="108"/>
      <c r="AR32" s="115"/>
      <c r="AS32" s="115">
        <v>26</v>
      </c>
      <c r="AU32" s="208"/>
      <c r="AV32" s="202"/>
      <c r="AW32" s="184" t="str">
        <f t="shared" si="20"/>
        <v> </v>
      </c>
      <c r="AX32" s="108"/>
    </row>
    <row r="33" spans="1:50" ht="12.75">
      <c r="A33" s="246" t="str">
        <f t="shared" si="15"/>
        <v> </v>
      </c>
      <c r="B33" s="467">
        <v>39721</v>
      </c>
      <c r="C33" s="202">
        <v>2</v>
      </c>
      <c r="D33" s="202">
        <v>272</v>
      </c>
      <c r="E33" s="202" t="s">
        <v>369</v>
      </c>
      <c r="F33" s="202" t="s">
        <v>375</v>
      </c>
      <c r="G33" s="202">
        <v>3</v>
      </c>
      <c r="H33" s="202">
        <v>105.5</v>
      </c>
      <c r="I33" s="202">
        <v>1</v>
      </c>
      <c r="J33" s="184">
        <f t="shared" si="0"/>
        <v>1.45</v>
      </c>
      <c r="K33" s="100"/>
      <c r="L33" s="325">
        <v>45</v>
      </c>
      <c r="M33" s="470">
        <v>18</v>
      </c>
      <c r="N33" s="167" t="str">
        <f t="shared" si="1"/>
        <v>Batril 250ml</v>
      </c>
      <c r="O33" s="157">
        <f t="shared" si="16"/>
        <v>11.88</v>
      </c>
      <c r="P33" s="102"/>
      <c r="Q33" s="100"/>
      <c r="R33" s="331" t="str">
        <f t="shared" si="2"/>
        <v> </v>
      </c>
      <c r="S33" s="332" t="str">
        <f t="shared" si="17"/>
        <v> </v>
      </c>
      <c r="V33" s="167" t="str">
        <f t="shared" si="3"/>
        <v> </v>
      </c>
      <c r="W33" s="157" t="str">
        <f t="shared" si="18"/>
        <v> </v>
      </c>
      <c r="X33" s="102"/>
      <c r="Y33" s="100"/>
      <c r="Z33" s="331" t="str">
        <f t="shared" si="4"/>
        <v> </v>
      </c>
      <c r="AA33" s="332" t="str">
        <f t="shared" si="19"/>
        <v> </v>
      </c>
      <c r="AB33" s="335">
        <f t="shared" si="21"/>
        <v>13.33</v>
      </c>
      <c r="AF33" s="157" t="str">
        <f t="shared" si="5"/>
        <v> </v>
      </c>
      <c r="AG33" s="157">
        <f t="shared" si="6"/>
        <v>13.33</v>
      </c>
      <c r="AH33" s="157" t="str">
        <f t="shared" si="7"/>
        <v> </v>
      </c>
      <c r="AI33" s="157" t="str">
        <f t="shared" si="8"/>
        <v> </v>
      </c>
      <c r="AJ33" s="157" t="str">
        <f t="shared" si="9"/>
        <v> </v>
      </c>
      <c r="AK33" s="157" t="str">
        <f t="shared" si="10"/>
        <v> </v>
      </c>
      <c r="AL33" s="157" t="str">
        <f t="shared" si="11"/>
        <v> </v>
      </c>
      <c r="AM33" s="157" t="str">
        <f t="shared" si="12"/>
        <v> </v>
      </c>
      <c r="AN33" s="157" t="str">
        <f t="shared" si="13"/>
        <v> </v>
      </c>
      <c r="AO33" s="157" t="str">
        <f t="shared" si="14"/>
        <v> </v>
      </c>
      <c r="AP33" s="108"/>
      <c r="AQ33" s="108"/>
      <c r="AR33" s="115"/>
      <c r="AS33" s="115">
        <v>27</v>
      </c>
      <c r="AU33" s="208"/>
      <c r="AV33" s="202"/>
      <c r="AW33" s="184" t="str">
        <f t="shared" si="20"/>
        <v> </v>
      </c>
      <c r="AX33" s="108"/>
    </row>
    <row r="34" spans="1:50" ht="12.75">
      <c r="A34" s="246" t="str">
        <f t="shared" si="15"/>
        <v> </v>
      </c>
      <c r="B34" s="467">
        <v>39721</v>
      </c>
      <c r="C34" s="202">
        <v>2</v>
      </c>
      <c r="D34" s="202">
        <v>124</v>
      </c>
      <c r="E34" s="202" t="s">
        <v>369</v>
      </c>
      <c r="F34" s="202" t="s">
        <v>180</v>
      </c>
      <c r="G34" s="202">
        <v>1</v>
      </c>
      <c r="H34" s="202">
        <v>104.2</v>
      </c>
      <c r="J34" s="184" t="str">
        <f t="shared" si="0"/>
        <v> </v>
      </c>
      <c r="K34" s="100"/>
      <c r="L34" s="325">
        <v>47</v>
      </c>
      <c r="M34" s="470">
        <v>8</v>
      </c>
      <c r="N34" s="167" t="str">
        <f t="shared" si="1"/>
        <v>Excenel</v>
      </c>
      <c r="O34" s="157">
        <f t="shared" si="16"/>
        <v>5.2</v>
      </c>
      <c r="P34" s="102"/>
      <c r="Q34" s="100"/>
      <c r="R34" s="331" t="str">
        <f t="shared" si="2"/>
        <v> </v>
      </c>
      <c r="S34" s="332" t="str">
        <f t="shared" si="17"/>
        <v> </v>
      </c>
      <c r="V34" s="167" t="str">
        <f t="shared" si="3"/>
        <v> </v>
      </c>
      <c r="W34" s="157" t="str">
        <f t="shared" si="18"/>
        <v> </v>
      </c>
      <c r="X34" s="102"/>
      <c r="Y34" s="100"/>
      <c r="Z34" s="331" t="str">
        <f t="shared" si="4"/>
        <v> </v>
      </c>
      <c r="AA34" s="332" t="str">
        <f t="shared" si="19"/>
        <v> </v>
      </c>
      <c r="AB34" s="335">
        <f t="shared" si="21"/>
        <v>5.2</v>
      </c>
      <c r="AF34" s="157" t="str">
        <f t="shared" si="5"/>
        <v> </v>
      </c>
      <c r="AG34" s="157">
        <f t="shared" si="6"/>
        <v>5.2</v>
      </c>
      <c r="AH34" s="157" t="str">
        <f t="shared" si="7"/>
        <v> </v>
      </c>
      <c r="AI34" s="157" t="str">
        <f t="shared" si="8"/>
        <v> </v>
      </c>
      <c r="AJ34" s="157" t="str">
        <f t="shared" si="9"/>
        <v> </v>
      </c>
      <c r="AK34" s="157" t="str">
        <f t="shared" si="10"/>
        <v> </v>
      </c>
      <c r="AL34" s="157" t="str">
        <f t="shared" si="11"/>
        <v> </v>
      </c>
      <c r="AM34" s="157" t="str">
        <f t="shared" si="12"/>
        <v> </v>
      </c>
      <c r="AN34" s="157" t="str">
        <f t="shared" si="13"/>
        <v> </v>
      </c>
      <c r="AO34" s="157" t="str">
        <f t="shared" si="14"/>
        <v> </v>
      </c>
      <c r="AP34" s="108"/>
      <c r="AQ34" s="108"/>
      <c r="AR34" s="251" t="s">
        <v>235</v>
      </c>
      <c r="AS34" s="115">
        <v>28</v>
      </c>
      <c r="AT34" s="100" t="s">
        <v>346</v>
      </c>
      <c r="AU34" s="210">
        <v>108.85</v>
      </c>
      <c r="AV34" s="211">
        <v>50</v>
      </c>
      <c r="AW34" s="184">
        <f t="shared" si="20"/>
        <v>2.177</v>
      </c>
      <c r="AX34" s="108"/>
    </row>
    <row r="35" spans="1:50" ht="12.75">
      <c r="A35" s="246" t="str">
        <f t="shared" si="15"/>
        <v> </v>
      </c>
      <c r="B35" s="467">
        <v>39721</v>
      </c>
      <c r="C35" s="202">
        <v>2</v>
      </c>
      <c r="D35" s="202">
        <v>64</v>
      </c>
      <c r="E35" s="202" t="s">
        <v>369</v>
      </c>
      <c r="F35" s="202" t="s">
        <v>180</v>
      </c>
      <c r="G35" s="202">
        <v>2</v>
      </c>
      <c r="H35" s="202">
        <v>103.8</v>
      </c>
      <c r="I35" s="202">
        <v>1</v>
      </c>
      <c r="J35" s="184">
        <f t="shared" si="0"/>
        <v>1.45</v>
      </c>
      <c r="K35" s="100"/>
      <c r="L35" s="325">
        <v>51</v>
      </c>
      <c r="M35" s="470">
        <v>4.4</v>
      </c>
      <c r="N35" s="167" t="str">
        <f t="shared" si="1"/>
        <v>Draxxin</v>
      </c>
      <c r="O35" s="157">
        <f t="shared" si="16"/>
        <v>15.840000000000002</v>
      </c>
      <c r="P35" s="102"/>
      <c r="Q35" s="100"/>
      <c r="R35" s="331" t="str">
        <f t="shared" si="2"/>
        <v> </v>
      </c>
      <c r="S35" s="332" t="str">
        <f t="shared" si="17"/>
        <v> </v>
      </c>
      <c r="V35" s="167" t="str">
        <f t="shared" si="3"/>
        <v> </v>
      </c>
      <c r="W35" s="157" t="str">
        <f t="shared" si="18"/>
        <v> </v>
      </c>
      <c r="X35" s="102"/>
      <c r="Y35" s="100"/>
      <c r="Z35" s="331" t="str">
        <f t="shared" si="4"/>
        <v> </v>
      </c>
      <c r="AA35" s="332" t="str">
        <f t="shared" si="19"/>
        <v> </v>
      </c>
      <c r="AB35" s="335">
        <f t="shared" si="21"/>
        <v>17.290000000000003</v>
      </c>
      <c r="AF35" s="157" t="str">
        <f t="shared" si="5"/>
        <v> </v>
      </c>
      <c r="AG35" s="157">
        <f t="shared" si="6"/>
        <v>17.290000000000003</v>
      </c>
      <c r="AH35" s="157" t="str">
        <f t="shared" si="7"/>
        <v> </v>
      </c>
      <c r="AI35" s="157" t="str">
        <f t="shared" si="8"/>
        <v> </v>
      </c>
      <c r="AJ35" s="157" t="str">
        <f t="shared" si="9"/>
        <v> </v>
      </c>
      <c r="AK35" s="157" t="str">
        <f t="shared" si="10"/>
        <v> </v>
      </c>
      <c r="AL35" s="157" t="str">
        <f t="shared" si="11"/>
        <v> </v>
      </c>
      <c r="AM35" s="157" t="str">
        <f t="shared" si="12"/>
        <v> </v>
      </c>
      <c r="AN35" s="157" t="str">
        <f t="shared" si="13"/>
        <v> </v>
      </c>
      <c r="AO35" s="157" t="str">
        <f t="shared" si="14"/>
        <v> </v>
      </c>
      <c r="AP35" s="108"/>
      <c r="AQ35" s="108"/>
      <c r="AR35" s="115" t="s">
        <v>349</v>
      </c>
      <c r="AS35" s="115">
        <v>29</v>
      </c>
      <c r="AT35" s="100" t="s">
        <v>210</v>
      </c>
      <c r="AU35" s="208">
        <v>93.5</v>
      </c>
      <c r="AV35" s="209">
        <v>50</v>
      </c>
      <c r="AW35" s="184">
        <f t="shared" si="20"/>
        <v>1.87</v>
      </c>
      <c r="AX35" s="108"/>
    </row>
    <row r="36" spans="1:50" ht="12.75">
      <c r="A36" s="246" t="str">
        <f t="shared" si="15"/>
        <v> </v>
      </c>
      <c r="B36" s="467">
        <v>39721</v>
      </c>
      <c r="C36" s="202">
        <v>2</v>
      </c>
      <c r="D36" s="202">
        <v>253</v>
      </c>
      <c r="E36" s="202" t="s">
        <v>369</v>
      </c>
      <c r="F36" s="202" t="s">
        <v>371</v>
      </c>
      <c r="G36" s="202">
        <v>1</v>
      </c>
      <c r="H36" s="202">
        <v>105.1</v>
      </c>
      <c r="J36" s="184" t="str">
        <f t="shared" si="0"/>
        <v> </v>
      </c>
      <c r="K36" s="100"/>
      <c r="L36" s="325">
        <v>43</v>
      </c>
      <c r="M36" s="470">
        <v>7.5</v>
      </c>
      <c r="N36" s="167" t="str">
        <f t="shared" si="1"/>
        <v>Micotil 250</v>
      </c>
      <c r="O36" s="157">
        <f t="shared" si="16"/>
        <v>9.45</v>
      </c>
      <c r="P36" s="102"/>
      <c r="Q36" s="100"/>
      <c r="R36" s="331" t="str">
        <f t="shared" si="2"/>
        <v> </v>
      </c>
      <c r="S36" s="332" t="str">
        <f t="shared" si="17"/>
        <v> </v>
      </c>
      <c r="V36" s="167" t="str">
        <f t="shared" si="3"/>
        <v> </v>
      </c>
      <c r="W36" s="157" t="str">
        <f t="shared" si="18"/>
        <v> </v>
      </c>
      <c r="X36" s="102"/>
      <c r="Y36" s="100"/>
      <c r="Z36" s="331" t="str">
        <f t="shared" si="4"/>
        <v> </v>
      </c>
      <c r="AA36" s="332" t="str">
        <f t="shared" si="19"/>
        <v> </v>
      </c>
      <c r="AB36" s="335">
        <f t="shared" si="21"/>
        <v>9.45</v>
      </c>
      <c r="AF36" s="157" t="str">
        <f t="shared" si="5"/>
        <v> </v>
      </c>
      <c r="AG36" s="157">
        <f t="shared" si="6"/>
        <v>9.45</v>
      </c>
      <c r="AH36" s="157" t="str">
        <f t="shared" si="7"/>
        <v> </v>
      </c>
      <c r="AI36" s="157" t="str">
        <f t="shared" si="8"/>
        <v> </v>
      </c>
      <c r="AJ36" s="157" t="str">
        <f t="shared" si="9"/>
        <v> </v>
      </c>
      <c r="AK36" s="157" t="str">
        <f t="shared" si="10"/>
        <v> </v>
      </c>
      <c r="AL36" s="157" t="str">
        <f t="shared" si="11"/>
        <v> </v>
      </c>
      <c r="AM36" s="157" t="str">
        <f t="shared" si="12"/>
        <v> </v>
      </c>
      <c r="AN36" s="157" t="str">
        <f t="shared" si="13"/>
        <v> </v>
      </c>
      <c r="AO36" s="157" t="str">
        <f t="shared" si="14"/>
        <v> </v>
      </c>
      <c r="AP36" s="108"/>
      <c r="AQ36" s="108"/>
      <c r="AR36" s="115"/>
      <c r="AS36" s="115">
        <v>30</v>
      </c>
      <c r="AT36" s="100" t="s">
        <v>232</v>
      </c>
      <c r="AU36" s="210">
        <v>70</v>
      </c>
      <c r="AV36" s="211">
        <v>50</v>
      </c>
      <c r="AW36" s="184">
        <f t="shared" si="20"/>
        <v>1.4</v>
      </c>
      <c r="AX36" s="108"/>
    </row>
    <row r="37" spans="1:50" ht="12.75">
      <c r="A37" s="246" t="str">
        <f t="shared" si="15"/>
        <v> </v>
      </c>
      <c r="B37" s="467">
        <v>39721</v>
      </c>
      <c r="C37" s="202">
        <v>2</v>
      </c>
      <c r="D37" s="202">
        <v>278</v>
      </c>
      <c r="E37" s="202" t="s">
        <v>369</v>
      </c>
      <c r="F37" s="202" t="s">
        <v>372</v>
      </c>
      <c r="G37" s="202">
        <v>1</v>
      </c>
      <c r="H37" s="202">
        <v>104.6</v>
      </c>
      <c r="J37" s="184" t="str">
        <f t="shared" si="0"/>
        <v> </v>
      </c>
      <c r="K37" s="100"/>
      <c r="L37" s="325">
        <v>45</v>
      </c>
      <c r="M37" s="470">
        <v>22.5</v>
      </c>
      <c r="N37" s="167" t="str">
        <f t="shared" si="1"/>
        <v>Batril 250ml</v>
      </c>
      <c r="O37" s="157">
        <f t="shared" si="16"/>
        <v>14.850000000000001</v>
      </c>
      <c r="P37" s="102"/>
      <c r="Q37" s="100"/>
      <c r="R37" s="331" t="str">
        <f t="shared" si="2"/>
        <v> </v>
      </c>
      <c r="S37" s="332" t="str">
        <f t="shared" si="17"/>
        <v> </v>
      </c>
      <c r="V37" s="167" t="str">
        <f t="shared" si="3"/>
        <v> </v>
      </c>
      <c r="W37" s="157" t="str">
        <f t="shared" si="18"/>
        <v> </v>
      </c>
      <c r="X37" s="102"/>
      <c r="Y37" s="100"/>
      <c r="Z37" s="331" t="str">
        <f t="shared" si="4"/>
        <v> </v>
      </c>
      <c r="AA37" s="332" t="str">
        <f t="shared" si="19"/>
        <v> </v>
      </c>
      <c r="AB37" s="335">
        <f t="shared" si="21"/>
        <v>14.850000000000001</v>
      </c>
      <c r="AF37" s="157" t="str">
        <f t="shared" si="5"/>
        <v> </v>
      </c>
      <c r="AG37" s="157">
        <f t="shared" si="6"/>
        <v>14.850000000000001</v>
      </c>
      <c r="AH37" s="157" t="str">
        <f t="shared" si="7"/>
        <v> </v>
      </c>
      <c r="AI37" s="157" t="str">
        <f t="shared" si="8"/>
        <v> </v>
      </c>
      <c r="AJ37" s="157" t="str">
        <f t="shared" si="9"/>
        <v> </v>
      </c>
      <c r="AK37" s="157" t="str">
        <f t="shared" si="10"/>
        <v> </v>
      </c>
      <c r="AL37" s="157" t="str">
        <f t="shared" si="11"/>
        <v> </v>
      </c>
      <c r="AM37" s="157" t="str">
        <f t="shared" si="12"/>
        <v> </v>
      </c>
      <c r="AN37" s="157" t="str">
        <f t="shared" si="13"/>
        <v> </v>
      </c>
      <c r="AO37" s="157" t="str">
        <f t="shared" si="14"/>
        <v> </v>
      </c>
      <c r="AP37" s="108"/>
      <c r="AQ37" s="108"/>
      <c r="AR37" s="115"/>
      <c r="AS37" s="115">
        <v>31</v>
      </c>
      <c r="AT37" s="100" t="s">
        <v>211</v>
      </c>
      <c r="AU37" s="210">
        <v>106</v>
      </c>
      <c r="AV37" s="211">
        <v>50</v>
      </c>
      <c r="AW37" s="184">
        <f t="shared" si="20"/>
        <v>2.12</v>
      </c>
      <c r="AX37" s="108"/>
    </row>
    <row r="38" spans="1:50" ht="12.75">
      <c r="A38" s="246" t="str">
        <f t="shared" si="15"/>
        <v> </v>
      </c>
      <c r="B38" s="467">
        <v>39721</v>
      </c>
      <c r="C38" s="202">
        <v>2</v>
      </c>
      <c r="D38" s="202">
        <v>46</v>
      </c>
      <c r="E38" s="202" t="s">
        <v>369</v>
      </c>
      <c r="F38" s="202" t="s">
        <v>373</v>
      </c>
      <c r="G38" s="202">
        <v>2</v>
      </c>
      <c r="H38" s="202">
        <v>104.2</v>
      </c>
      <c r="I38" s="202">
        <v>1</v>
      </c>
      <c r="J38" s="184">
        <f t="shared" si="0"/>
        <v>1.45</v>
      </c>
      <c r="K38" s="100"/>
      <c r="L38" s="325">
        <v>47</v>
      </c>
      <c r="M38" s="470">
        <v>10</v>
      </c>
      <c r="N38" s="167" t="str">
        <f t="shared" si="1"/>
        <v>Excenel</v>
      </c>
      <c r="O38" s="157">
        <f t="shared" si="16"/>
        <v>6.5</v>
      </c>
      <c r="P38" s="102"/>
      <c r="Q38" s="100"/>
      <c r="R38" s="331" t="str">
        <f t="shared" si="2"/>
        <v> </v>
      </c>
      <c r="S38" s="332" t="str">
        <f t="shared" si="17"/>
        <v> </v>
      </c>
      <c r="V38" s="167" t="str">
        <f t="shared" si="3"/>
        <v> </v>
      </c>
      <c r="W38" s="157" t="str">
        <f t="shared" si="18"/>
        <v> </v>
      </c>
      <c r="X38" s="102"/>
      <c r="Y38" s="100"/>
      <c r="Z38" s="331" t="str">
        <f t="shared" si="4"/>
        <v> </v>
      </c>
      <c r="AA38" s="332" t="str">
        <f t="shared" si="19"/>
        <v> </v>
      </c>
      <c r="AB38" s="335">
        <f t="shared" si="21"/>
        <v>7.95</v>
      </c>
      <c r="AF38" s="157" t="str">
        <f t="shared" si="5"/>
        <v> </v>
      </c>
      <c r="AG38" s="157">
        <f t="shared" si="6"/>
        <v>7.95</v>
      </c>
      <c r="AH38" s="157" t="str">
        <f t="shared" si="7"/>
        <v> </v>
      </c>
      <c r="AI38" s="157" t="str">
        <f t="shared" si="8"/>
        <v> </v>
      </c>
      <c r="AJ38" s="157" t="str">
        <f t="shared" si="9"/>
        <v> </v>
      </c>
      <c r="AK38" s="157" t="str">
        <f t="shared" si="10"/>
        <v> </v>
      </c>
      <c r="AL38" s="157" t="str">
        <f t="shared" si="11"/>
        <v> </v>
      </c>
      <c r="AM38" s="157" t="str">
        <f t="shared" si="12"/>
        <v> </v>
      </c>
      <c r="AN38" s="157" t="str">
        <f t="shared" si="13"/>
        <v> </v>
      </c>
      <c r="AO38" s="157" t="str">
        <f t="shared" si="14"/>
        <v> </v>
      </c>
      <c r="AP38" s="108"/>
      <c r="AQ38" s="108"/>
      <c r="AR38" s="115"/>
      <c r="AS38" s="115">
        <v>32</v>
      </c>
      <c r="AT38" s="100" t="s">
        <v>347</v>
      </c>
      <c r="AU38" s="210">
        <v>98.5</v>
      </c>
      <c r="AV38" s="192">
        <v>50</v>
      </c>
      <c r="AW38" s="184">
        <f t="shared" si="20"/>
        <v>1.97</v>
      </c>
      <c r="AX38" s="108"/>
    </row>
    <row r="39" spans="1:50" ht="12.75">
      <c r="A39" s="246" t="str">
        <f t="shared" si="15"/>
        <v> </v>
      </c>
      <c r="B39" s="467">
        <v>39721</v>
      </c>
      <c r="C39" s="202">
        <v>3</v>
      </c>
      <c r="D39" s="202">
        <v>29</v>
      </c>
      <c r="E39" s="202" t="s">
        <v>369</v>
      </c>
      <c r="F39" s="202" t="s">
        <v>374</v>
      </c>
      <c r="G39" s="202">
        <v>3</v>
      </c>
      <c r="H39" s="202">
        <v>104.5</v>
      </c>
      <c r="I39" s="202">
        <v>1</v>
      </c>
      <c r="J39" s="184">
        <f t="shared" si="0"/>
        <v>1.45</v>
      </c>
      <c r="K39" s="100"/>
      <c r="L39" s="325">
        <v>51</v>
      </c>
      <c r="M39" s="470">
        <v>5.5</v>
      </c>
      <c r="N39" s="167" t="str">
        <f t="shared" si="1"/>
        <v>Draxxin</v>
      </c>
      <c r="O39" s="157">
        <f t="shared" si="16"/>
        <v>19.8</v>
      </c>
      <c r="P39" s="102"/>
      <c r="Q39" s="100"/>
      <c r="R39" s="331" t="str">
        <f t="shared" si="2"/>
        <v> </v>
      </c>
      <c r="S39" s="332" t="str">
        <f t="shared" si="17"/>
        <v> </v>
      </c>
      <c r="V39" s="167" t="str">
        <f t="shared" si="3"/>
        <v> </v>
      </c>
      <c r="W39" s="157" t="str">
        <f t="shared" si="18"/>
        <v> </v>
      </c>
      <c r="X39" s="102"/>
      <c r="Y39" s="100"/>
      <c r="Z39" s="331" t="str">
        <f t="shared" si="4"/>
        <v> </v>
      </c>
      <c r="AA39" s="332" t="str">
        <f t="shared" si="19"/>
        <v> </v>
      </c>
      <c r="AB39" s="335">
        <f t="shared" si="21"/>
        <v>21.25</v>
      </c>
      <c r="AF39" s="157" t="str">
        <f t="shared" si="5"/>
        <v> </v>
      </c>
      <c r="AG39" s="157" t="str">
        <f t="shared" si="6"/>
        <v> </v>
      </c>
      <c r="AH39" s="157">
        <f t="shared" si="7"/>
        <v>21.25</v>
      </c>
      <c r="AI39" s="157" t="str">
        <f t="shared" si="8"/>
        <v> </v>
      </c>
      <c r="AJ39" s="157" t="str">
        <f t="shared" si="9"/>
        <v> </v>
      </c>
      <c r="AK39" s="157" t="str">
        <f t="shared" si="10"/>
        <v> </v>
      </c>
      <c r="AL39" s="157" t="str">
        <f t="shared" si="11"/>
        <v> </v>
      </c>
      <c r="AM39" s="157" t="str">
        <f t="shared" si="12"/>
        <v> </v>
      </c>
      <c r="AN39" s="157" t="str">
        <f t="shared" si="13"/>
        <v> </v>
      </c>
      <c r="AO39" s="157" t="str">
        <f t="shared" si="14"/>
        <v> </v>
      </c>
      <c r="AP39" s="108"/>
      <c r="AQ39" s="108"/>
      <c r="AR39" s="115"/>
      <c r="AS39" s="115">
        <v>33</v>
      </c>
      <c r="AT39" s="100"/>
      <c r="AU39" s="210"/>
      <c r="AV39" s="192"/>
      <c r="AW39" s="184" t="str">
        <f t="shared" si="20"/>
        <v> </v>
      </c>
      <c r="AX39" s="108"/>
    </row>
    <row r="40" spans="1:50" ht="12.75">
      <c r="A40" s="246" t="str">
        <f t="shared" si="15"/>
        <v> </v>
      </c>
      <c r="B40" s="467">
        <v>39721</v>
      </c>
      <c r="C40" s="202">
        <v>3</v>
      </c>
      <c r="D40" s="202">
        <v>148</v>
      </c>
      <c r="E40" s="202" t="s">
        <v>369</v>
      </c>
      <c r="F40" s="202" t="s">
        <v>180</v>
      </c>
      <c r="G40" s="202">
        <v>1</v>
      </c>
      <c r="H40" s="202">
        <v>105.1</v>
      </c>
      <c r="I40" s="202">
        <v>1</v>
      </c>
      <c r="J40" s="184">
        <f t="shared" si="0"/>
        <v>1.45</v>
      </c>
      <c r="K40" s="100"/>
      <c r="L40" s="325">
        <v>43</v>
      </c>
      <c r="M40" s="470">
        <v>5.25</v>
      </c>
      <c r="N40" s="167" t="str">
        <f t="shared" si="1"/>
        <v>Micotil 250</v>
      </c>
      <c r="O40" s="157">
        <f t="shared" si="16"/>
        <v>6.615</v>
      </c>
      <c r="P40" s="102"/>
      <c r="Q40" s="100"/>
      <c r="R40" s="331" t="str">
        <f t="shared" si="2"/>
        <v> </v>
      </c>
      <c r="S40" s="332" t="str">
        <f t="shared" si="17"/>
        <v> </v>
      </c>
      <c r="V40" s="167" t="str">
        <f t="shared" si="3"/>
        <v> </v>
      </c>
      <c r="W40" s="157" t="str">
        <f t="shared" si="18"/>
        <v> </v>
      </c>
      <c r="X40" s="102"/>
      <c r="Y40" s="100"/>
      <c r="Z40" s="331" t="str">
        <f t="shared" si="4"/>
        <v> </v>
      </c>
      <c r="AA40" s="332" t="str">
        <f t="shared" si="19"/>
        <v> </v>
      </c>
      <c r="AB40" s="335">
        <f t="shared" si="21"/>
        <v>8.065</v>
      </c>
      <c r="AF40" s="157" t="str">
        <f t="shared" si="5"/>
        <v> </v>
      </c>
      <c r="AG40" s="157" t="str">
        <f t="shared" si="6"/>
        <v> </v>
      </c>
      <c r="AH40" s="157">
        <f t="shared" si="7"/>
        <v>8.065</v>
      </c>
      <c r="AI40" s="157" t="str">
        <f t="shared" si="8"/>
        <v> </v>
      </c>
      <c r="AJ40" s="157" t="str">
        <f t="shared" si="9"/>
        <v> </v>
      </c>
      <c r="AK40" s="157" t="str">
        <f t="shared" si="10"/>
        <v> </v>
      </c>
      <c r="AL40" s="157" t="str">
        <f t="shared" si="11"/>
        <v> </v>
      </c>
      <c r="AM40" s="157" t="str">
        <f t="shared" si="12"/>
        <v> </v>
      </c>
      <c r="AN40" s="157" t="str">
        <f t="shared" si="13"/>
        <v> </v>
      </c>
      <c r="AO40" s="157" t="str">
        <f t="shared" si="14"/>
        <v> </v>
      </c>
      <c r="AP40" s="108"/>
      <c r="AQ40" s="108"/>
      <c r="AR40" s="115" t="s">
        <v>350</v>
      </c>
      <c r="AS40" s="115">
        <v>34</v>
      </c>
      <c r="AU40" s="210"/>
      <c r="AV40" s="192"/>
      <c r="AW40" s="184" t="str">
        <f t="shared" si="20"/>
        <v> </v>
      </c>
      <c r="AX40" s="108"/>
    </row>
    <row r="41" spans="1:50" ht="12.75">
      <c r="A41" s="246" t="str">
        <f t="shared" si="15"/>
        <v> </v>
      </c>
      <c r="B41" s="467">
        <v>39721</v>
      </c>
      <c r="C41" s="202">
        <v>3</v>
      </c>
      <c r="D41" s="202">
        <v>52</v>
      </c>
      <c r="E41" s="202" t="s">
        <v>369</v>
      </c>
      <c r="F41" s="202" t="s">
        <v>180</v>
      </c>
      <c r="G41" s="202">
        <v>1</v>
      </c>
      <c r="H41" s="202">
        <v>102.5</v>
      </c>
      <c r="J41" s="184" t="str">
        <f t="shared" si="0"/>
        <v> </v>
      </c>
      <c r="K41" s="100"/>
      <c r="L41" s="325">
        <v>45</v>
      </c>
      <c r="M41" s="470">
        <v>15.7</v>
      </c>
      <c r="N41" s="167" t="str">
        <f t="shared" si="1"/>
        <v>Batril 250ml</v>
      </c>
      <c r="O41" s="157">
        <f t="shared" si="16"/>
        <v>10.362</v>
      </c>
      <c r="P41" s="102"/>
      <c r="Q41" s="100"/>
      <c r="R41" s="331" t="str">
        <f t="shared" si="2"/>
        <v> </v>
      </c>
      <c r="S41" s="332" t="str">
        <f t="shared" si="17"/>
        <v> </v>
      </c>
      <c r="V41" s="167" t="str">
        <f t="shared" si="3"/>
        <v> </v>
      </c>
      <c r="W41" s="157" t="str">
        <f t="shared" si="18"/>
        <v> </v>
      </c>
      <c r="X41" s="102"/>
      <c r="Y41" s="100"/>
      <c r="Z41" s="331" t="str">
        <f t="shared" si="4"/>
        <v> </v>
      </c>
      <c r="AA41" s="332" t="str">
        <f t="shared" si="19"/>
        <v> </v>
      </c>
      <c r="AB41" s="335">
        <f t="shared" si="21"/>
        <v>10.362</v>
      </c>
      <c r="AF41" s="157" t="str">
        <f t="shared" si="5"/>
        <v> </v>
      </c>
      <c r="AG41" s="157" t="str">
        <f t="shared" si="6"/>
        <v> </v>
      </c>
      <c r="AH41" s="157">
        <f t="shared" si="7"/>
        <v>10.362</v>
      </c>
      <c r="AI41" s="157" t="str">
        <f t="shared" si="8"/>
        <v> </v>
      </c>
      <c r="AJ41" s="157" t="str">
        <f t="shared" si="9"/>
        <v> </v>
      </c>
      <c r="AK41" s="157" t="str">
        <f t="shared" si="10"/>
        <v> </v>
      </c>
      <c r="AL41" s="157" t="str">
        <f t="shared" si="11"/>
        <v> </v>
      </c>
      <c r="AM41" s="157" t="str">
        <f t="shared" si="12"/>
        <v> </v>
      </c>
      <c r="AN41" s="157" t="str">
        <f t="shared" si="13"/>
        <v> </v>
      </c>
      <c r="AO41" s="157" t="str">
        <f t="shared" si="14"/>
        <v> </v>
      </c>
      <c r="AP41" s="108"/>
      <c r="AQ41" s="108"/>
      <c r="AR41" s="251" t="s">
        <v>234</v>
      </c>
      <c r="AS41" s="115">
        <v>35</v>
      </c>
      <c r="AT41" s="100" t="s">
        <v>361</v>
      </c>
      <c r="AU41" s="210">
        <v>13.5</v>
      </c>
      <c r="AV41" s="192">
        <v>50</v>
      </c>
      <c r="AW41" s="184">
        <f t="shared" si="20"/>
        <v>0.27</v>
      </c>
      <c r="AX41" s="108"/>
    </row>
    <row r="42" spans="1:50" ht="12.75">
      <c r="A42" s="246" t="str">
        <f t="shared" si="15"/>
        <v> </v>
      </c>
      <c r="B42" s="467">
        <v>39721</v>
      </c>
      <c r="C42" s="202">
        <v>3</v>
      </c>
      <c r="D42" s="202">
        <v>152</v>
      </c>
      <c r="E42" s="202" t="s">
        <v>369</v>
      </c>
      <c r="F42" s="202" t="s">
        <v>375</v>
      </c>
      <c r="G42" s="202">
        <v>2</v>
      </c>
      <c r="H42" s="202">
        <v>103.6</v>
      </c>
      <c r="J42" s="184" t="str">
        <f t="shared" si="0"/>
        <v> </v>
      </c>
      <c r="K42" s="100"/>
      <c r="L42" s="325">
        <v>47</v>
      </c>
      <c r="M42" s="470">
        <v>7</v>
      </c>
      <c r="N42" s="167" t="str">
        <f t="shared" si="1"/>
        <v>Excenel</v>
      </c>
      <c r="O42" s="157">
        <f t="shared" si="16"/>
        <v>4.55</v>
      </c>
      <c r="P42" s="102"/>
      <c r="Q42" s="100"/>
      <c r="R42" s="331" t="str">
        <f t="shared" si="2"/>
        <v> </v>
      </c>
      <c r="S42" s="332" t="str">
        <f t="shared" si="17"/>
        <v> </v>
      </c>
      <c r="V42" s="167" t="str">
        <f t="shared" si="3"/>
        <v> </v>
      </c>
      <c r="W42" s="157" t="str">
        <f t="shared" si="18"/>
        <v> </v>
      </c>
      <c r="X42" s="102"/>
      <c r="Y42" s="100"/>
      <c r="Z42" s="331" t="str">
        <f t="shared" si="4"/>
        <v> </v>
      </c>
      <c r="AA42" s="332" t="str">
        <f t="shared" si="19"/>
        <v> </v>
      </c>
      <c r="AB42" s="335">
        <f t="shared" si="21"/>
        <v>4.55</v>
      </c>
      <c r="AF42" s="157" t="str">
        <f t="shared" si="5"/>
        <v> </v>
      </c>
      <c r="AG42" s="157" t="str">
        <f t="shared" si="6"/>
        <v> </v>
      </c>
      <c r="AH42" s="157">
        <f t="shared" si="7"/>
        <v>4.55</v>
      </c>
      <c r="AI42" s="157" t="str">
        <f t="shared" si="8"/>
        <v> </v>
      </c>
      <c r="AJ42" s="157" t="str">
        <f t="shared" si="9"/>
        <v> </v>
      </c>
      <c r="AK42" s="157" t="str">
        <f t="shared" si="10"/>
        <v> </v>
      </c>
      <c r="AL42" s="157" t="str">
        <f t="shared" si="11"/>
        <v> </v>
      </c>
      <c r="AM42" s="157" t="str">
        <f t="shared" si="12"/>
        <v> </v>
      </c>
      <c r="AN42" s="157" t="str">
        <f t="shared" si="13"/>
        <v> </v>
      </c>
      <c r="AO42" s="157" t="str">
        <f t="shared" si="14"/>
        <v> </v>
      </c>
      <c r="AP42" s="108"/>
      <c r="AQ42" s="108"/>
      <c r="AR42" s="115"/>
      <c r="AS42" s="115">
        <v>36</v>
      </c>
      <c r="AT42" s="100" t="s">
        <v>363</v>
      </c>
      <c r="AU42" s="208">
        <v>36</v>
      </c>
      <c r="AV42" s="465">
        <v>50</v>
      </c>
      <c r="AW42" s="184">
        <f t="shared" si="20"/>
        <v>0.72</v>
      </c>
      <c r="AX42" s="108"/>
    </row>
    <row r="43" spans="1:50" ht="12.75">
      <c r="A43" s="246" t="str">
        <f t="shared" si="15"/>
        <v> </v>
      </c>
      <c r="B43" s="467">
        <v>39721</v>
      </c>
      <c r="C43" s="202">
        <v>3</v>
      </c>
      <c r="D43" s="202">
        <v>28</v>
      </c>
      <c r="E43" s="202" t="s">
        <v>369</v>
      </c>
      <c r="F43" s="202" t="s">
        <v>180</v>
      </c>
      <c r="G43" s="202">
        <v>1</v>
      </c>
      <c r="H43" s="202">
        <v>105.5</v>
      </c>
      <c r="J43" s="184" t="str">
        <f t="shared" si="0"/>
        <v> </v>
      </c>
      <c r="K43" s="100"/>
      <c r="L43" s="325">
        <v>51</v>
      </c>
      <c r="M43" s="470">
        <v>3.85</v>
      </c>
      <c r="N43" s="167" t="str">
        <f t="shared" si="1"/>
        <v>Draxxin</v>
      </c>
      <c r="O43" s="157">
        <f t="shared" si="16"/>
        <v>13.860000000000001</v>
      </c>
      <c r="P43" s="102"/>
      <c r="Q43" s="100"/>
      <c r="R43" s="331" t="str">
        <f t="shared" si="2"/>
        <v> </v>
      </c>
      <c r="S43" s="332" t="str">
        <f t="shared" si="17"/>
        <v> </v>
      </c>
      <c r="V43" s="167" t="str">
        <f t="shared" si="3"/>
        <v> </v>
      </c>
      <c r="W43" s="157" t="str">
        <f t="shared" si="18"/>
        <v> </v>
      </c>
      <c r="X43" s="102"/>
      <c r="Y43" s="100"/>
      <c r="Z43" s="331" t="str">
        <f t="shared" si="4"/>
        <v> </v>
      </c>
      <c r="AA43" s="332" t="str">
        <f t="shared" si="19"/>
        <v> </v>
      </c>
      <c r="AB43" s="335">
        <f t="shared" si="21"/>
        <v>13.860000000000001</v>
      </c>
      <c r="AF43" s="157" t="str">
        <f t="shared" si="5"/>
        <v> </v>
      </c>
      <c r="AG43" s="157" t="str">
        <f t="shared" si="6"/>
        <v> </v>
      </c>
      <c r="AH43" s="157">
        <f t="shared" si="7"/>
        <v>13.860000000000001</v>
      </c>
      <c r="AI43" s="157" t="str">
        <f t="shared" si="8"/>
        <v> </v>
      </c>
      <c r="AJ43" s="157" t="str">
        <f t="shared" si="9"/>
        <v> </v>
      </c>
      <c r="AK43" s="157" t="str">
        <f t="shared" si="10"/>
        <v> </v>
      </c>
      <c r="AL43" s="157" t="str">
        <f t="shared" si="11"/>
        <v> </v>
      </c>
      <c r="AM43" s="157" t="str">
        <f t="shared" si="12"/>
        <v> </v>
      </c>
      <c r="AN43" s="157" t="str">
        <f t="shared" si="13"/>
        <v> </v>
      </c>
      <c r="AO43" s="157" t="str">
        <f t="shared" si="14"/>
        <v> </v>
      </c>
      <c r="AP43" s="108"/>
      <c r="AQ43" s="108"/>
      <c r="AS43" s="115">
        <v>37</v>
      </c>
      <c r="AT43" s="100" t="s">
        <v>348</v>
      </c>
      <c r="AU43" s="210">
        <v>35</v>
      </c>
      <c r="AV43" s="465">
        <v>50</v>
      </c>
      <c r="AW43" s="184">
        <f t="shared" si="20"/>
        <v>0.7</v>
      </c>
      <c r="AX43" s="108"/>
    </row>
    <row r="44" spans="1:50" ht="12.75">
      <c r="A44" s="246" t="str">
        <f t="shared" si="15"/>
        <v> </v>
      </c>
      <c r="B44" s="467">
        <v>39721</v>
      </c>
      <c r="C44" s="202">
        <v>3</v>
      </c>
      <c r="D44" s="202">
        <v>141</v>
      </c>
      <c r="E44" s="202" t="s">
        <v>369</v>
      </c>
      <c r="F44" s="202" t="s">
        <v>180</v>
      </c>
      <c r="G44" s="202">
        <v>1</v>
      </c>
      <c r="H44" s="202">
        <v>104.2</v>
      </c>
      <c r="J44" s="184" t="str">
        <f t="shared" si="0"/>
        <v> </v>
      </c>
      <c r="K44" s="100"/>
      <c r="L44" s="325">
        <v>43</v>
      </c>
      <c r="M44" s="470">
        <v>6</v>
      </c>
      <c r="N44" s="167" t="str">
        <f t="shared" si="1"/>
        <v>Micotil 250</v>
      </c>
      <c r="O44" s="157">
        <f t="shared" si="16"/>
        <v>7.5600000000000005</v>
      </c>
      <c r="P44" s="102"/>
      <c r="Q44" s="100"/>
      <c r="R44" s="331" t="str">
        <f t="shared" si="2"/>
        <v> </v>
      </c>
      <c r="S44" s="332" t="str">
        <f t="shared" si="17"/>
        <v> </v>
      </c>
      <c r="V44" s="167" t="str">
        <f t="shared" si="3"/>
        <v> </v>
      </c>
      <c r="W44" s="157" t="str">
        <f t="shared" si="18"/>
        <v> </v>
      </c>
      <c r="X44" s="102"/>
      <c r="Y44" s="100"/>
      <c r="Z44" s="331" t="str">
        <f t="shared" si="4"/>
        <v> </v>
      </c>
      <c r="AA44" s="332" t="str">
        <f t="shared" si="19"/>
        <v> </v>
      </c>
      <c r="AB44" s="335">
        <f t="shared" si="21"/>
        <v>7.5600000000000005</v>
      </c>
      <c r="AF44" s="157" t="str">
        <f t="shared" si="5"/>
        <v> </v>
      </c>
      <c r="AG44" s="157" t="str">
        <f t="shared" si="6"/>
        <v> </v>
      </c>
      <c r="AH44" s="157">
        <f t="shared" si="7"/>
        <v>7.5600000000000005</v>
      </c>
      <c r="AI44" s="157" t="str">
        <f t="shared" si="8"/>
        <v> </v>
      </c>
      <c r="AJ44" s="157" t="str">
        <f t="shared" si="9"/>
        <v> </v>
      </c>
      <c r="AK44" s="157" t="str">
        <f t="shared" si="10"/>
        <v> </v>
      </c>
      <c r="AL44" s="157" t="str">
        <f t="shared" si="11"/>
        <v> </v>
      </c>
      <c r="AM44" s="157" t="str">
        <f t="shared" si="12"/>
        <v> </v>
      </c>
      <c r="AN44" s="157" t="str">
        <f t="shared" si="13"/>
        <v> </v>
      </c>
      <c r="AO44" s="157" t="str">
        <f t="shared" si="14"/>
        <v> </v>
      </c>
      <c r="AP44" s="108"/>
      <c r="AQ44" s="108"/>
      <c r="AR44" s="115"/>
      <c r="AS44" s="115">
        <v>38</v>
      </c>
      <c r="AT44" s="99" t="s">
        <v>233</v>
      </c>
      <c r="AU44" s="210">
        <v>21</v>
      </c>
      <c r="AV44" s="465">
        <v>50</v>
      </c>
      <c r="AW44" s="184">
        <f t="shared" si="20"/>
        <v>0.42</v>
      </c>
      <c r="AX44" s="108"/>
    </row>
    <row r="45" spans="1:50" ht="12.75">
      <c r="A45" s="246" t="str">
        <f t="shared" si="15"/>
        <v> </v>
      </c>
      <c r="B45" s="467">
        <v>39721</v>
      </c>
      <c r="C45" s="202">
        <v>3</v>
      </c>
      <c r="D45" s="202">
        <v>285</v>
      </c>
      <c r="E45" s="202" t="s">
        <v>369</v>
      </c>
      <c r="F45" s="202" t="s">
        <v>371</v>
      </c>
      <c r="G45" s="202">
        <v>3</v>
      </c>
      <c r="H45" s="202">
        <v>103.8</v>
      </c>
      <c r="I45" s="202">
        <v>1</v>
      </c>
      <c r="J45" s="184">
        <f t="shared" si="0"/>
        <v>1.45</v>
      </c>
      <c r="K45" s="100"/>
      <c r="L45" s="325">
        <v>45</v>
      </c>
      <c r="M45" s="470">
        <v>18</v>
      </c>
      <c r="N45" s="167" t="str">
        <f t="shared" si="1"/>
        <v>Batril 250ml</v>
      </c>
      <c r="O45" s="157">
        <f t="shared" si="16"/>
        <v>11.88</v>
      </c>
      <c r="P45" s="102"/>
      <c r="Q45" s="100"/>
      <c r="R45" s="331" t="str">
        <f t="shared" si="2"/>
        <v> </v>
      </c>
      <c r="S45" s="332" t="str">
        <f t="shared" si="17"/>
        <v> </v>
      </c>
      <c r="V45" s="167" t="str">
        <f t="shared" si="3"/>
        <v> </v>
      </c>
      <c r="W45" s="157" t="str">
        <f t="shared" si="18"/>
        <v> </v>
      </c>
      <c r="X45" s="102"/>
      <c r="Y45" s="100"/>
      <c r="Z45" s="331" t="str">
        <f t="shared" si="4"/>
        <v> </v>
      </c>
      <c r="AA45" s="332" t="str">
        <f t="shared" si="19"/>
        <v> </v>
      </c>
      <c r="AB45" s="335">
        <f t="shared" si="21"/>
        <v>13.33</v>
      </c>
      <c r="AF45" s="157" t="str">
        <f t="shared" si="5"/>
        <v> </v>
      </c>
      <c r="AG45" s="157" t="str">
        <f t="shared" si="6"/>
        <v> </v>
      </c>
      <c r="AH45" s="157">
        <f t="shared" si="7"/>
        <v>13.33</v>
      </c>
      <c r="AI45" s="157" t="str">
        <f t="shared" si="8"/>
        <v> </v>
      </c>
      <c r="AJ45" s="157" t="str">
        <f t="shared" si="9"/>
        <v> </v>
      </c>
      <c r="AK45" s="157" t="str">
        <f t="shared" si="10"/>
        <v> </v>
      </c>
      <c r="AL45" s="157" t="str">
        <f t="shared" si="11"/>
        <v> </v>
      </c>
      <c r="AM45" s="157" t="str">
        <f t="shared" si="12"/>
        <v> </v>
      </c>
      <c r="AN45" s="157" t="str">
        <f t="shared" si="13"/>
        <v> </v>
      </c>
      <c r="AO45" s="157" t="str">
        <f t="shared" si="14"/>
        <v> </v>
      </c>
      <c r="AP45" s="108"/>
      <c r="AQ45" s="108"/>
      <c r="AR45" s="115"/>
      <c r="AS45" s="115">
        <v>39</v>
      </c>
      <c r="AT45" s="99" t="s">
        <v>351</v>
      </c>
      <c r="AU45" s="210">
        <v>13.5</v>
      </c>
      <c r="AV45" s="465">
        <v>50</v>
      </c>
      <c r="AW45" s="184">
        <f t="shared" si="20"/>
        <v>0.27</v>
      </c>
      <c r="AX45" s="108"/>
    </row>
    <row r="46" spans="1:50" ht="12.75">
      <c r="A46" s="246" t="str">
        <f t="shared" si="15"/>
        <v> </v>
      </c>
      <c r="B46" s="467">
        <v>39721</v>
      </c>
      <c r="C46" s="202">
        <v>3</v>
      </c>
      <c r="D46" s="202">
        <v>189</v>
      </c>
      <c r="E46" s="202" t="s">
        <v>369</v>
      </c>
      <c r="F46" s="202" t="s">
        <v>372</v>
      </c>
      <c r="G46" s="202">
        <v>1</v>
      </c>
      <c r="H46" s="202">
        <v>105.1</v>
      </c>
      <c r="I46" s="202">
        <v>1</v>
      </c>
      <c r="J46" s="184">
        <f t="shared" si="0"/>
        <v>1.45</v>
      </c>
      <c r="K46" s="100"/>
      <c r="L46" s="325">
        <v>47</v>
      </c>
      <c r="M46" s="470">
        <v>8</v>
      </c>
      <c r="N46" s="167" t="str">
        <f t="shared" si="1"/>
        <v>Excenel</v>
      </c>
      <c r="O46" s="157">
        <f t="shared" si="16"/>
        <v>5.2</v>
      </c>
      <c r="P46" s="102"/>
      <c r="Q46" s="100"/>
      <c r="R46" s="331" t="str">
        <f t="shared" si="2"/>
        <v> </v>
      </c>
      <c r="S46" s="332" t="str">
        <f t="shared" si="17"/>
        <v> </v>
      </c>
      <c r="V46" s="167" t="str">
        <f t="shared" si="3"/>
        <v> </v>
      </c>
      <c r="W46" s="157" t="str">
        <f t="shared" si="18"/>
        <v> </v>
      </c>
      <c r="X46" s="102"/>
      <c r="Y46" s="100"/>
      <c r="Z46" s="331" t="str">
        <f t="shared" si="4"/>
        <v> </v>
      </c>
      <c r="AA46" s="332" t="str">
        <f t="shared" si="19"/>
        <v> </v>
      </c>
      <c r="AB46" s="335">
        <f t="shared" si="21"/>
        <v>6.65</v>
      </c>
      <c r="AF46" s="157" t="str">
        <f t="shared" si="5"/>
        <v> </v>
      </c>
      <c r="AG46" s="157" t="str">
        <f t="shared" si="6"/>
        <v> </v>
      </c>
      <c r="AH46" s="157">
        <f t="shared" si="7"/>
        <v>6.65</v>
      </c>
      <c r="AI46" s="157" t="str">
        <f t="shared" si="8"/>
        <v> </v>
      </c>
      <c r="AJ46" s="157" t="str">
        <f t="shared" si="9"/>
        <v> </v>
      </c>
      <c r="AK46" s="157" t="str">
        <f t="shared" si="10"/>
        <v> </v>
      </c>
      <c r="AL46" s="157" t="str">
        <f t="shared" si="11"/>
        <v> </v>
      </c>
      <c r="AM46" s="157" t="str">
        <f t="shared" si="12"/>
        <v> </v>
      </c>
      <c r="AN46" s="157" t="str">
        <f t="shared" si="13"/>
        <v> </v>
      </c>
      <c r="AO46" s="157" t="str">
        <f t="shared" si="14"/>
        <v> </v>
      </c>
      <c r="AP46" s="108"/>
      <c r="AQ46" s="108"/>
      <c r="AS46" s="115">
        <v>40</v>
      </c>
      <c r="AT46" s="99" t="s">
        <v>352</v>
      </c>
      <c r="AU46" s="208">
        <v>32.5</v>
      </c>
      <c r="AV46" s="465">
        <v>50</v>
      </c>
      <c r="AW46" s="184">
        <f t="shared" si="20"/>
        <v>0.65</v>
      </c>
      <c r="AX46" s="108"/>
    </row>
    <row r="47" spans="1:50" ht="12.75">
      <c r="A47" s="246" t="str">
        <f t="shared" si="15"/>
        <v> </v>
      </c>
      <c r="B47" s="467">
        <v>39721</v>
      </c>
      <c r="C47" s="202">
        <v>3</v>
      </c>
      <c r="D47" s="202">
        <v>222</v>
      </c>
      <c r="E47" s="202" t="s">
        <v>369</v>
      </c>
      <c r="F47" s="202" t="s">
        <v>373</v>
      </c>
      <c r="G47" s="202">
        <v>2</v>
      </c>
      <c r="H47" s="202">
        <v>104.6</v>
      </c>
      <c r="J47" s="184" t="str">
        <f t="shared" si="0"/>
        <v> </v>
      </c>
      <c r="K47" s="100"/>
      <c r="L47" s="325">
        <v>51</v>
      </c>
      <c r="M47" s="470">
        <v>4.4</v>
      </c>
      <c r="N47" s="167" t="str">
        <f t="shared" si="1"/>
        <v>Draxxin</v>
      </c>
      <c r="O47" s="157">
        <f t="shared" si="16"/>
        <v>15.840000000000002</v>
      </c>
      <c r="P47" s="102"/>
      <c r="Q47" s="100"/>
      <c r="R47" s="331" t="str">
        <f t="shared" si="2"/>
        <v> </v>
      </c>
      <c r="S47" s="332" t="str">
        <f t="shared" si="17"/>
        <v> </v>
      </c>
      <c r="V47" s="167" t="str">
        <f t="shared" si="3"/>
        <v> </v>
      </c>
      <c r="W47" s="157" t="str">
        <f t="shared" si="18"/>
        <v> </v>
      </c>
      <c r="X47" s="102"/>
      <c r="Y47" s="100"/>
      <c r="Z47" s="331" t="str">
        <f t="shared" si="4"/>
        <v> </v>
      </c>
      <c r="AA47" s="332" t="str">
        <f t="shared" si="19"/>
        <v> </v>
      </c>
      <c r="AB47" s="335">
        <f t="shared" si="21"/>
        <v>15.840000000000002</v>
      </c>
      <c r="AF47" s="157" t="str">
        <f t="shared" si="5"/>
        <v> </v>
      </c>
      <c r="AG47" s="157" t="str">
        <f t="shared" si="6"/>
        <v> </v>
      </c>
      <c r="AH47" s="157">
        <f t="shared" si="7"/>
        <v>15.840000000000002</v>
      </c>
      <c r="AI47" s="157" t="str">
        <f t="shared" si="8"/>
        <v> </v>
      </c>
      <c r="AJ47" s="157" t="str">
        <f t="shared" si="9"/>
        <v> </v>
      </c>
      <c r="AK47" s="157" t="str">
        <f t="shared" si="10"/>
        <v> </v>
      </c>
      <c r="AL47" s="157" t="str">
        <f t="shared" si="11"/>
        <v> </v>
      </c>
      <c r="AM47" s="157" t="str">
        <f t="shared" si="12"/>
        <v> </v>
      </c>
      <c r="AN47" s="157" t="str">
        <f t="shared" si="13"/>
        <v> </v>
      </c>
      <c r="AO47" s="157" t="str">
        <f t="shared" si="14"/>
        <v> </v>
      </c>
      <c r="AP47" s="108"/>
      <c r="AQ47" s="108"/>
      <c r="AR47" s="115"/>
      <c r="AS47" s="115">
        <v>41</v>
      </c>
      <c r="AT47" s="472" t="s">
        <v>377</v>
      </c>
      <c r="AU47" s="208">
        <v>25</v>
      </c>
      <c r="AV47" s="202">
        <v>50</v>
      </c>
      <c r="AW47" s="184">
        <f t="shared" si="20"/>
        <v>0.5</v>
      </c>
      <c r="AX47" s="108"/>
    </row>
    <row r="48" spans="1:50" ht="12.75">
      <c r="A48" s="246" t="str">
        <f t="shared" si="15"/>
        <v> </v>
      </c>
      <c r="B48" s="467">
        <v>39721</v>
      </c>
      <c r="C48" s="202">
        <v>1</v>
      </c>
      <c r="D48" s="202">
        <v>4</v>
      </c>
      <c r="E48" s="202" t="s">
        <v>369</v>
      </c>
      <c r="F48" s="202" t="s">
        <v>374</v>
      </c>
      <c r="G48" s="202">
        <v>1</v>
      </c>
      <c r="H48" s="202">
        <v>104.2</v>
      </c>
      <c r="J48" s="184" t="str">
        <f t="shared" si="0"/>
        <v> </v>
      </c>
      <c r="K48" s="100"/>
      <c r="L48" s="325">
        <v>43</v>
      </c>
      <c r="M48" s="470">
        <v>7.5</v>
      </c>
      <c r="N48" s="167" t="str">
        <f t="shared" si="1"/>
        <v>Micotil 250</v>
      </c>
      <c r="O48" s="157">
        <f t="shared" si="16"/>
        <v>9.45</v>
      </c>
      <c r="P48" s="102"/>
      <c r="Q48" s="100"/>
      <c r="R48" s="331" t="str">
        <f t="shared" si="2"/>
        <v> </v>
      </c>
      <c r="S48" s="332" t="str">
        <f t="shared" si="17"/>
        <v> </v>
      </c>
      <c r="V48" s="167" t="str">
        <f t="shared" si="3"/>
        <v> </v>
      </c>
      <c r="W48" s="157" t="str">
        <f t="shared" si="18"/>
        <v> </v>
      </c>
      <c r="X48" s="102"/>
      <c r="Y48" s="100"/>
      <c r="Z48" s="331" t="str">
        <f t="shared" si="4"/>
        <v> </v>
      </c>
      <c r="AA48" s="332" t="str">
        <f t="shared" si="19"/>
        <v> </v>
      </c>
      <c r="AB48" s="335">
        <f t="shared" si="21"/>
        <v>9.45</v>
      </c>
      <c r="AF48" s="157">
        <f t="shared" si="5"/>
        <v>9.45</v>
      </c>
      <c r="AG48" s="157" t="str">
        <f t="shared" si="6"/>
        <v> </v>
      </c>
      <c r="AH48" s="157" t="str">
        <f t="shared" si="7"/>
        <v> </v>
      </c>
      <c r="AI48" s="157" t="str">
        <f t="shared" si="8"/>
        <v> </v>
      </c>
      <c r="AJ48" s="157" t="str">
        <f t="shared" si="9"/>
        <v> </v>
      </c>
      <c r="AK48" s="157" t="str">
        <f t="shared" si="10"/>
        <v> </v>
      </c>
      <c r="AL48" s="157" t="str">
        <f t="shared" si="11"/>
        <v> </v>
      </c>
      <c r="AM48" s="157" t="str">
        <f t="shared" si="12"/>
        <v> </v>
      </c>
      <c r="AN48" s="157" t="str">
        <f t="shared" si="13"/>
        <v> </v>
      </c>
      <c r="AO48" s="157" t="str">
        <f t="shared" si="14"/>
        <v> </v>
      </c>
      <c r="AP48" s="108"/>
      <c r="AQ48" s="108"/>
      <c r="AR48" s="115"/>
      <c r="AS48" s="115">
        <v>42</v>
      </c>
      <c r="AU48" s="208"/>
      <c r="AV48" s="202"/>
      <c r="AW48" s="184" t="str">
        <f t="shared" si="20"/>
        <v> </v>
      </c>
      <c r="AX48" s="108"/>
    </row>
    <row r="49" spans="1:50" ht="12.75">
      <c r="A49" s="246" t="str">
        <f t="shared" si="15"/>
        <v> </v>
      </c>
      <c r="B49" s="467">
        <v>39722</v>
      </c>
      <c r="C49" s="202">
        <v>2</v>
      </c>
      <c r="D49" s="202">
        <v>109</v>
      </c>
      <c r="E49" s="202" t="s">
        <v>369</v>
      </c>
      <c r="F49" s="202" t="s">
        <v>180</v>
      </c>
      <c r="G49" s="202">
        <v>1</v>
      </c>
      <c r="H49" s="202">
        <v>104.5</v>
      </c>
      <c r="J49" s="184" t="str">
        <f t="shared" si="0"/>
        <v> </v>
      </c>
      <c r="K49" s="100"/>
      <c r="L49" s="325">
        <v>45</v>
      </c>
      <c r="M49" s="470">
        <v>22.5</v>
      </c>
      <c r="N49" s="167" t="str">
        <f t="shared" si="1"/>
        <v>Batril 250ml</v>
      </c>
      <c r="O49" s="157">
        <f t="shared" si="16"/>
        <v>14.850000000000001</v>
      </c>
      <c r="P49" s="102"/>
      <c r="Q49" s="100"/>
      <c r="R49" s="331" t="str">
        <f t="shared" si="2"/>
        <v> </v>
      </c>
      <c r="S49" s="332" t="str">
        <f t="shared" si="17"/>
        <v> </v>
      </c>
      <c r="V49" s="167" t="str">
        <f t="shared" si="3"/>
        <v> </v>
      </c>
      <c r="W49" s="157" t="str">
        <f t="shared" si="18"/>
        <v> </v>
      </c>
      <c r="X49" s="102"/>
      <c r="Y49" s="100"/>
      <c r="Z49" s="331" t="str">
        <f t="shared" si="4"/>
        <v> </v>
      </c>
      <c r="AA49" s="332" t="str">
        <f t="shared" si="19"/>
        <v> </v>
      </c>
      <c r="AB49" s="335">
        <f t="shared" si="21"/>
        <v>14.850000000000001</v>
      </c>
      <c r="AF49" s="157" t="str">
        <f t="shared" si="5"/>
        <v> </v>
      </c>
      <c r="AG49" s="157">
        <f t="shared" si="6"/>
        <v>14.850000000000001</v>
      </c>
      <c r="AH49" s="157" t="str">
        <f t="shared" si="7"/>
        <v> </v>
      </c>
      <c r="AI49" s="157" t="str">
        <f t="shared" si="8"/>
        <v> </v>
      </c>
      <c r="AJ49" s="157" t="str">
        <f t="shared" si="9"/>
        <v> </v>
      </c>
      <c r="AK49" s="157" t="str">
        <f t="shared" si="10"/>
        <v> </v>
      </c>
      <c r="AL49" s="157" t="str">
        <f t="shared" si="11"/>
        <v> </v>
      </c>
      <c r="AM49" s="157" t="str">
        <f t="shared" si="12"/>
        <v> </v>
      </c>
      <c r="AN49" s="157" t="str">
        <f t="shared" si="13"/>
        <v> </v>
      </c>
      <c r="AO49" s="157" t="str">
        <f t="shared" si="14"/>
        <v> </v>
      </c>
      <c r="AP49" s="108"/>
      <c r="AQ49" s="108"/>
      <c r="AR49" s="251" t="s">
        <v>75</v>
      </c>
      <c r="AS49" s="115">
        <v>43</v>
      </c>
      <c r="AT49" s="100" t="s">
        <v>220</v>
      </c>
      <c r="AU49" s="210">
        <v>315</v>
      </c>
      <c r="AV49" s="211">
        <v>250</v>
      </c>
      <c r="AW49" s="184">
        <f t="shared" si="20"/>
        <v>1.26</v>
      </c>
      <c r="AX49" s="108"/>
    </row>
    <row r="50" spans="1:50" ht="12.75">
      <c r="A50" s="246" t="str">
        <f t="shared" si="15"/>
        <v> </v>
      </c>
      <c r="B50" s="467">
        <v>39722</v>
      </c>
      <c r="C50" s="202">
        <v>2</v>
      </c>
      <c r="D50" s="202">
        <v>169</v>
      </c>
      <c r="E50" s="202" t="s">
        <v>369</v>
      </c>
      <c r="F50" s="202" t="s">
        <v>180</v>
      </c>
      <c r="G50" s="202">
        <v>2</v>
      </c>
      <c r="H50" s="202">
        <v>105.1</v>
      </c>
      <c r="I50" s="202">
        <v>1</v>
      </c>
      <c r="J50" s="184">
        <f t="shared" si="0"/>
        <v>1.45</v>
      </c>
      <c r="K50" s="100"/>
      <c r="L50" s="325">
        <v>47</v>
      </c>
      <c r="M50" s="470">
        <v>10</v>
      </c>
      <c r="N50" s="167" t="str">
        <f t="shared" si="1"/>
        <v>Excenel</v>
      </c>
      <c r="O50" s="157">
        <f t="shared" si="16"/>
        <v>6.5</v>
      </c>
      <c r="P50" s="102"/>
      <c r="Q50" s="100"/>
      <c r="R50" s="331" t="str">
        <f t="shared" si="2"/>
        <v> </v>
      </c>
      <c r="S50" s="332" t="str">
        <f t="shared" si="17"/>
        <v> </v>
      </c>
      <c r="V50" s="167" t="str">
        <f t="shared" si="3"/>
        <v> </v>
      </c>
      <c r="W50" s="157" t="str">
        <f t="shared" si="18"/>
        <v> </v>
      </c>
      <c r="X50" s="102"/>
      <c r="Y50" s="100"/>
      <c r="Z50" s="331" t="str">
        <f t="shared" si="4"/>
        <v> </v>
      </c>
      <c r="AA50" s="332" t="str">
        <f t="shared" si="19"/>
        <v> </v>
      </c>
      <c r="AB50" s="335">
        <f t="shared" si="21"/>
        <v>7.95</v>
      </c>
      <c r="AF50" s="157" t="str">
        <f t="shared" si="5"/>
        <v> </v>
      </c>
      <c r="AG50" s="157">
        <f t="shared" si="6"/>
        <v>7.95</v>
      </c>
      <c r="AH50" s="157" t="str">
        <f t="shared" si="7"/>
        <v> </v>
      </c>
      <c r="AI50" s="157" t="str">
        <f t="shared" si="8"/>
        <v> </v>
      </c>
      <c r="AJ50" s="157" t="str">
        <f t="shared" si="9"/>
        <v> </v>
      </c>
      <c r="AK50" s="157" t="str">
        <f t="shared" si="10"/>
        <v> </v>
      </c>
      <c r="AL50" s="157" t="str">
        <f t="shared" si="11"/>
        <v> </v>
      </c>
      <c r="AM50" s="157" t="str">
        <f t="shared" si="12"/>
        <v> </v>
      </c>
      <c r="AN50" s="157" t="str">
        <f t="shared" si="13"/>
        <v> </v>
      </c>
      <c r="AO50" s="157" t="str">
        <f t="shared" si="14"/>
        <v> </v>
      </c>
      <c r="AP50" s="108"/>
      <c r="AQ50" s="108"/>
      <c r="AR50" s="115"/>
      <c r="AS50" s="115">
        <v>44</v>
      </c>
      <c r="AT50" s="100" t="s">
        <v>221</v>
      </c>
      <c r="AU50" s="210">
        <v>130</v>
      </c>
      <c r="AV50" s="211">
        <v>100</v>
      </c>
      <c r="AW50" s="184">
        <f t="shared" si="20"/>
        <v>1.3</v>
      </c>
      <c r="AX50" s="108"/>
    </row>
    <row r="51" spans="1:50" ht="12.75">
      <c r="A51" s="246" t="str">
        <f t="shared" si="15"/>
        <v> </v>
      </c>
      <c r="B51" s="467">
        <v>39722</v>
      </c>
      <c r="C51" s="202">
        <v>2</v>
      </c>
      <c r="D51" s="202">
        <v>160</v>
      </c>
      <c r="E51" s="202" t="s">
        <v>369</v>
      </c>
      <c r="F51" s="202" t="s">
        <v>375</v>
      </c>
      <c r="G51" s="202">
        <v>3</v>
      </c>
      <c r="H51" s="202">
        <v>102.5</v>
      </c>
      <c r="I51" s="202">
        <v>1</v>
      </c>
      <c r="J51" s="184">
        <f t="shared" si="0"/>
        <v>1.45</v>
      </c>
      <c r="K51" s="100"/>
      <c r="L51" s="325">
        <v>51</v>
      </c>
      <c r="M51" s="470">
        <v>5.5</v>
      </c>
      <c r="N51" s="167" t="str">
        <f t="shared" si="1"/>
        <v>Draxxin</v>
      </c>
      <c r="O51" s="157">
        <f t="shared" si="16"/>
        <v>19.8</v>
      </c>
      <c r="P51" s="102"/>
      <c r="Q51" s="100"/>
      <c r="R51" s="331" t="str">
        <f t="shared" si="2"/>
        <v> </v>
      </c>
      <c r="S51" s="332" t="str">
        <f t="shared" si="17"/>
        <v> </v>
      </c>
      <c r="V51" s="167" t="str">
        <f t="shared" si="3"/>
        <v> </v>
      </c>
      <c r="W51" s="157" t="str">
        <f t="shared" si="18"/>
        <v> </v>
      </c>
      <c r="X51" s="102"/>
      <c r="Y51" s="100"/>
      <c r="Z51" s="331" t="str">
        <f t="shared" si="4"/>
        <v> </v>
      </c>
      <c r="AA51" s="332" t="str">
        <f t="shared" si="19"/>
        <v> </v>
      </c>
      <c r="AB51" s="335">
        <f t="shared" si="21"/>
        <v>21.25</v>
      </c>
      <c r="AF51" s="157" t="str">
        <f t="shared" si="5"/>
        <v> </v>
      </c>
      <c r="AG51" s="157">
        <f t="shared" si="6"/>
        <v>21.25</v>
      </c>
      <c r="AH51" s="157" t="str">
        <f t="shared" si="7"/>
        <v> </v>
      </c>
      <c r="AI51" s="157" t="str">
        <f t="shared" si="8"/>
        <v> </v>
      </c>
      <c r="AJ51" s="157" t="str">
        <f t="shared" si="9"/>
        <v> </v>
      </c>
      <c r="AK51" s="157" t="str">
        <f t="shared" si="10"/>
        <v> </v>
      </c>
      <c r="AL51" s="157" t="str">
        <f t="shared" si="11"/>
        <v> </v>
      </c>
      <c r="AM51" s="157" t="str">
        <f t="shared" si="12"/>
        <v> </v>
      </c>
      <c r="AN51" s="157" t="str">
        <f t="shared" si="13"/>
        <v> </v>
      </c>
      <c r="AO51" s="157" t="str">
        <f t="shared" si="14"/>
        <v> </v>
      </c>
      <c r="AP51" s="108"/>
      <c r="AQ51" s="108"/>
      <c r="AR51" s="115"/>
      <c r="AS51" s="115">
        <v>45</v>
      </c>
      <c r="AT51" s="100" t="s">
        <v>192</v>
      </c>
      <c r="AU51" s="210">
        <v>165</v>
      </c>
      <c r="AV51" s="211">
        <v>250</v>
      </c>
      <c r="AW51" s="184">
        <f t="shared" si="20"/>
        <v>0.66</v>
      </c>
      <c r="AX51" s="108"/>
    </row>
    <row r="52" spans="1:50" ht="12.75">
      <c r="A52" s="246" t="str">
        <f t="shared" si="15"/>
        <v> </v>
      </c>
      <c r="B52" s="467">
        <v>39722</v>
      </c>
      <c r="C52" s="202">
        <v>2</v>
      </c>
      <c r="D52" s="202">
        <v>39</v>
      </c>
      <c r="E52" s="202" t="s">
        <v>369</v>
      </c>
      <c r="F52" s="202" t="s">
        <v>180</v>
      </c>
      <c r="G52" s="202">
        <v>1</v>
      </c>
      <c r="H52" s="202">
        <v>103.6</v>
      </c>
      <c r="I52" s="202">
        <v>1</v>
      </c>
      <c r="J52" s="184">
        <f t="shared" si="0"/>
        <v>1.45</v>
      </c>
      <c r="K52" s="100"/>
      <c r="L52" s="325">
        <v>43</v>
      </c>
      <c r="M52" s="470">
        <v>5.25</v>
      </c>
      <c r="N52" s="167" t="str">
        <f t="shared" si="1"/>
        <v>Micotil 250</v>
      </c>
      <c r="O52" s="157">
        <f t="shared" si="16"/>
        <v>6.615</v>
      </c>
      <c r="P52" s="102"/>
      <c r="Q52" s="100"/>
      <c r="R52" s="331" t="str">
        <f t="shared" si="2"/>
        <v> </v>
      </c>
      <c r="S52" s="332" t="str">
        <f t="shared" si="17"/>
        <v> </v>
      </c>
      <c r="V52" s="167" t="str">
        <f t="shared" si="3"/>
        <v> </v>
      </c>
      <c r="W52" s="157" t="str">
        <f t="shared" si="18"/>
        <v> </v>
      </c>
      <c r="X52" s="102"/>
      <c r="Y52" s="100"/>
      <c r="Z52" s="331" t="str">
        <f t="shared" si="4"/>
        <v> </v>
      </c>
      <c r="AA52" s="332" t="str">
        <f t="shared" si="19"/>
        <v> </v>
      </c>
      <c r="AB52" s="335">
        <f t="shared" si="21"/>
        <v>8.065</v>
      </c>
      <c r="AF52" s="157" t="str">
        <f t="shared" si="5"/>
        <v> </v>
      </c>
      <c r="AG52" s="157">
        <f t="shared" si="6"/>
        <v>8.065</v>
      </c>
      <c r="AH52" s="157" t="str">
        <f t="shared" si="7"/>
        <v> </v>
      </c>
      <c r="AI52" s="157" t="str">
        <f t="shared" si="8"/>
        <v> </v>
      </c>
      <c r="AJ52" s="157" t="str">
        <f t="shared" si="9"/>
        <v> </v>
      </c>
      <c r="AK52" s="157" t="str">
        <f t="shared" si="10"/>
        <v> </v>
      </c>
      <c r="AL52" s="157" t="str">
        <f t="shared" si="11"/>
        <v> </v>
      </c>
      <c r="AM52" s="157" t="str">
        <f t="shared" si="12"/>
        <v> </v>
      </c>
      <c r="AN52" s="157" t="str">
        <f t="shared" si="13"/>
        <v> </v>
      </c>
      <c r="AO52" s="157" t="str">
        <f t="shared" si="14"/>
        <v> </v>
      </c>
      <c r="AP52" s="108"/>
      <c r="AQ52" s="108"/>
      <c r="AR52" s="115"/>
      <c r="AS52" s="115">
        <v>46</v>
      </c>
      <c r="AT52" s="100" t="s">
        <v>189</v>
      </c>
      <c r="AU52" s="210">
        <v>40</v>
      </c>
      <c r="AV52" s="211">
        <v>250</v>
      </c>
      <c r="AW52" s="184">
        <f t="shared" si="20"/>
        <v>0.16</v>
      </c>
      <c r="AX52" s="108"/>
    </row>
    <row r="53" spans="1:50" ht="12.75">
      <c r="A53" s="246" t="str">
        <f t="shared" si="15"/>
        <v> </v>
      </c>
      <c r="B53" s="467">
        <v>39724</v>
      </c>
      <c r="C53" s="202">
        <v>2</v>
      </c>
      <c r="D53" s="202">
        <v>250</v>
      </c>
      <c r="E53" s="202" t="s">
        <v>369</v>
      </c>
      <c r="F53" s="202" t="s">
        <v>180</v>
      </c>
      <c r="G53" s="202">
        <v>1</v>
      </c>
      <c r="H53" s="202">
        <v>105.5</v>
      </c>
      <c r="J53" s="184" t="str">
        <f t="shared" si="0"/>
        <v> </v>
      </c>
      <c r="K53" s="100"/>
      <c r="L53" s="325">
        <v>45</v>
      </c>
      <c r="M53" s="470">
        <v>15.7</v>
      </c>
      <c r="N53" s="167" t="str">
        <f t="shared" si="1"/>
        <v>Batril 250ml</v>
      </c>
      <c r="O53" s="157">
        <f t="shared" si="16"/>
        <v>10.362</v>
      </c>
      <c r="P53" s="102"/>
      <c r="Q53" s="100"/>
      <c r="R53" s="331" t="str">
        <f t="shared" si="2"/>
        <v> </v>
      </c>
      <c r="S53" s="332" t="str">
        <f t="shared" si="17"/>
        <v> </v>
      </c>
      <c r="V53" s="167" t="str">
        <f t="shared" si="3"/>
        <v> </v>
      </c>
      <c r="W53" s="157" t="str">
        <f t="shared" si="18"/>
        <v> </v>
      </c>
      <c r="X53" s="102"/>
      <c r="Y53" s="100"/>
      <c r="Z53" s="331" t="str">
        <f t="shared" si="4"/>
        <v> </v>
      </c>
      <c r="AA53" s="332" t="str">
        <f t="shared" si="19"/>
        <v> </v>
      </c>
      <c r="AB53" s="335">
        <f t="shared" si="21"/>
        <v>10.362</v>
      </c>
      <c r="AF53" s="157" t="str">
        <f t="shared" si="5"/>
        <v> </v>
      </c>
      <c r="AG53" s="157">
        <f t="shared" si="6"/>
        <v>10.362</v>
      </c>
      <c r="AH53" s="157" t="str">
        <f t="shared" si="7"/>
        <v> </v>
      </c>
      <c r="AI53" s="157" t="str">
        <f t="shared" si="8"/>
        <v> </v>
      </c>
      <c r="AJ53" s="157" t="str">
        <f t="shared" si="9"/>
        <v> </v>
      </c>
      <c r="AK53" s="157" t="str">
        <f t="shared" si="10"/>
        <v> </v>
      </c>
      <c r="AL53" s="157" t="str">
        <f t="shared" si="11"/>
        <v> </v>
      </c>
      <c r="AM53" s="157" t="str">
        <f t="shared" si="12"/>
        <v> </v>
      </c>
      <c r="AN53" s="157" t="str">
        <f t="shared" si="13"/>
        <v> </v>
      </c>
      <c r="AO53" s="157" t="str">
        <f t="shared" si="14"/>
        <v> </v>
      </c>
      <c r="AP53" s="108"/>
      <c r="AQ53" s="108"/>
      <c r="AR53" s="115"/>
      <c r="AS53" s="115">
        <v>47</v>
      </c>
      <c r="AT53" s="100" t="s">
        <v>216</v>
      </c>
      <c r="AU53" s="210">
        <v>65</v>
      </c>
      <c r="AV53" s="211">
        <v>100</v>
      </c>
      <c r="AW53" s="184">
        <f t="shared" si="20"/>
        <v>0.65</v>
      </c>
      <c r="AX53" s="108"/>
    </row>
    <row r="54" spans="1:50" ht="12.75">
      <c r="A54" s="246" t="str">
        <f t="shared" si="15"/>
        <v> </v>
      </c>
      <c r="B54" s="467">
        <v>39724</v>
      </c>
      <c r="C54" s="202">
        <v>2</v>
      </c>
      <c r="D54" s="202">
        <v>77</v>
      </c>
      <c r="E54" s="202" t="s">
        <v>369</v>
      </c>
      <c r="F54" s="202" t="s">
        <v>371</v>
      </c>
      <c r="G54" s="202">
        <v>2</v>
      </c>
      <c r="H54" s="202">
        <v>104.2</v>
      </c>
      <c r="I54" s="202">
        <v>1</v>
      </c>
      <c r="J54" s="184">
        <f t="shared" si="0"/>
        <v>1.45</v>
      </c>
      <c r="K54" s="100"/>
      <c r="L54" s="325">
        <v>47</v>
      </c>
      <c r="M54" s="470">
        <v>7</v>
      </c>
      <c r="N54" s="167" t="str">
        <f t="shared" si="1"/>
        <v>Excenel</v>
      </c>
      <c r="O54" s="157">
        <f t="shared" si="16"/>
        <v>4.55</v>
      </c>
      <c r="P54" s="102"/>
      <c r="Q54" s="100"/>
      <c r="R54" s="331" t="str">
        <f t="shared" si="2"/>
        <v> </v>
      </c>
      <c r="S54" s="332" t="str">
        <f t="shared" si="17"/>
        <v> </v>
      </c>
      <c r="V54" s="167" t="str">
        <f t="shared" si="3"/>
        <v> </v>
      </c>
      <c r="W54" s="157" t="str">
        <f t="shared" si="18"/>
        <v> </v>
      </c>
      <c r="X54" s="102"/>
      <c r="Y54" s="100"/>
      <c r="Z54" s="331" t="str">
        <f t="shared" si="4"/>
        <v> </v>
      </c>
      <c r="AA54" s="332" t="str">
        <f t="shared" si="19"/>
        <v> </v>
      </c>
      <c r="AB54" s="335">
        <f t="shared" si="21"/>
        <v>6</v>
      </c>
      <c r="AF54" s="157" t="str">
        <f t="shared" si="5"/>
        <v> </v>
      </c>
      <c r="AG54" s="157">
        <f t="shared" si="6"/>
        <v>6</v>
      </c>
      <c r="AH54" s="157" t="str">
        <f t="shared" si="7"/>
        <v> </v>
      </c>
      <c r="AI54" s="157" t="str">
        <f t="shared" si="8"/>
        <v> </v>
      </c>
      <c r="AJ54" s="157" t="str">
        <f t="shared" si="9"/>
        <v> </v>
      </c>
      <c r="AK54" s="157" t="str">
        <f t="shared" si="10"/>
        <v> </v>
      </c>
      <c r="AL54" s="157" t="str">
        <f t="shared" si="11"/>
        <v> </v>
      </c>
      <c r="AM54" s="157" t="str">
        <f t="shared" si="12"/>
        <v> </v>
      </c>
      <c r="AN54" s="157" t="str">
        <f t="shared" si="13"/>
        <v> </v>
      </c>
      <c r="AO54" s="157" t="str">
        <f t="shared" si="14"/>
        <v> </v>
      </c>
      <c r="AP54" s="108"/>
      <c r="AQ54" s="108"/>
      <c r="AR54" s="115"/>
      <c r="AS54" s="115">
        <v>48</v>
      </c>
      <c r="AT54" s="100" t="s">
        <v>207</v>
      </c>
      <c r="AU54" s="210">
        <v>58</v>
      </c>
      <c r="AV54" s="211">
        <v>80</v>
      </c>
      <c r="AW54" s="184">
        <f t="shared" si="20"/>
        <v>0.725</v>
      </c>
      <c r="AX54" s="108"/>
    </row>
    <row r="55" spans="1:50" ht="12.75">
      <c r="A55" s="246" t="str">
        <f t="shared" si="15"/>
        <v> </v>
      </c>
      <c r="B55" s="467">
        <v>39724</v>
      </c>
      <c r="C55" s="202">
        <v>2</v>
      </c>
      <c r="D55" s="202">
        <v>119</v>
      </c>
      <c r="E55" s="202" t="s">
        <v>369</v>
      </c>
      <c r="F55" s="202" t="s">
        <v>372</v>
      </c>
      <c r="G55" s="202">
        <v>1</v>
      </c>
      <c r="H55" s="202">
        <v>103.8</v>
      </c>
      <c r="J55" s="184" t="str">
        <f t="shared" si="0"/>
        <v> </v>
      </c>
      <c r="K55" s="100"/>
      <c r="L55" s="325">
        <v>51</v>
      </c>
      <c r="M55" s="470">
        <v>3.85</v>
      </c>
      <c r="N55" s="167" t="str">
        <f t="shared" si="1"/>
        <v>Draxxin</v>
      </c>
      <c r="O55" s="157">
        <f t="shared" si="16"/>
        <v>13.860000000000001</v>
      </c>
      <c r="P55" s="102"/>
      <c r="Q55" s="100"/>
      <c r="R55" s="331" t="str">
        <f t="shared" si="2"/>
        <v> </v>
      </c>
      <c r="S55" s="332" t="str">
        <f t="shared" si="17"/>
        <v> </v>
      </c>
      <c r="V55" s="167" t="str">
        <f t="shared" si="3"/>
        <v> </v>
      </c>
      <c r="W55" s="157" t="str">
        <f t="shared" si="18"/>
        <v> </v>
      </c>
      <c r="X55" s="102"/>
      <c r="Y55" s="100"/>
      <c r="Z55" s="331" t="str">
        <f t="shared" si="4"/>
        <v> </v>
      </c>
      <c r="AA55" s="332" t="str">
        <f t="shared" si="19"/>
        <v> </v>
      </c>
      <c r="AB55" s="335">
        <f t="shared" si="21"/>
        <v>13.860000000000001</v>
      </c>
      <c r="AF55" s="157" t="str">
        <f t="shared" si="5"/>
        <v> </v>
      </c>
      <c r="AG55" s="157">
        <f t="shared" si="6"/>
        <v>13.860000000000001</v>
      </c>
      <c r="AH55" s="157" t="str">
        <f t="shared" si="7"/>
        <v> </v>
      </c>
      <c r="AI55" s="157" t="str">
        <f t="shared" si="8"/>
        <v> </v>
      </c>
      <c r="AJ55" s="157" t="str">
        <f t="shared" si="9"/>
        <v> </v>
      </c>
      <c r="AK55" s="157" t="str">
        <f t="shared" si="10"/>
        <v> </v>
      </c>
      <c r="AL55" s="157" t="str">
        <f t="shared" si="11"/>
        <v> </v>
      </c>
      <c r="AM55" s="157" t="str">
        <f t="shared" si="12"/>
        <v> </v>
      </c>
      <c r="AN55" s="157" t="str">
        <f t="shared" si="13"/>
        <v> </v>
      </c>
      <c r="AO55" s="157" t="str">
        <f t="shared" si="14"/>
        <v> </v>
      </c>
      <c r="AP55" s="108"/>
      <c r="AQ55" s="108"/>
      <c r="AR55" s="115"/>
      <c r="AS55" s="115">
        <v>49</v>
      </c>
      <c r="AT55" s="100" t="s">
        <v>190</v>
      </c>
      <c r="AU55" s="210">
        <v>122</v>
      </c>
      <c r="AV55" s="211">
        <v>250</v>
      </c>
      <c r="AW55" s="184">
        <f t="shared" si="20"/>
        <v>0.488</v>
      </c>
      <c r="AX55" s="108"/>
    </row>
    <row r="56" spans="1:52" ht="12.75">
      <c r="A56" s="246" t="str">
        <f t="shared" si="15"/>
        <v> </v>
      </c>
      <c r="B56" s="467">
        <v>39724</v>
      </c>
      <c r="C56" s="202">
        <v>2</v>
      </c>
      <c r="D56" s="202">
        <v>225</v>
      </c>
      <c r="E56" s="202" t="s">
        <v>369</v>
      </c>
      <c r="F56" s="202" t="s">
        <v>373</v>
      </c>
      <c r="G56" s="202">
        <v>1</v>
      </c>
      <c r="H56" s="202">
        <v>105.1</v>
      </c>
      <c r="J56" s="184" t="str">
        <f t="shared" si="0"/>
        <v> </v>
      </c>
      <c r="K56" s="100"/>
      <c r="L56" s="325">
        <v>43</v>
      </c>
      <c r="M56" s="470">
        <v>6</v>
      </c>
      <c r="N56" s="167" t="str">
        <f t="shared" si="1"/>
        <v>Micotil 250</v>
      </c>
      <c r="O56" s="157">
        <f t="shared" si="16"/>
        <v>7.5600000000000005</v>
      </c>
      <c r="P56" s="102"/>
      <c r="Q56" s="100"/>
      <c r="R56" s="331" t="str">
        <f t="shared" si="2"/>
        <v> </v>
      </c>
      <c r="S56" s="332" t="str">
        <f t="shared" si="17"/>
        <v> </v>
      </c>
      <c r="V56" s="167" t="str">
        <f t="shared" si="3"/>
        <v> </v>
      </c>
      <c r="W56" s="157" t="str">
        <f t="shared" si="18"/>
        <v> </v>
      </c>
      <c r="X56" s="102"/>
      <c r="Y56" s="100"/>
      <c r="Z56" s="331" t="str">
        <f t="shared" si="4"/>
        <v> </v>
      </c>
      <c r="AA56" s="332" t="str">
        <f t="shared" si="19"/>
        <v> </v>
      </c>
      <c r="AB56" s="335">
        <f t="shared" si="21"/>
        <v>7.5600000000000005</v>
      </c>
      <c r="AF56" s="157" t="str">
        <f t="shared" si="5"/>
        <v> </v>
      </c>
      <c r="AG56" s="157">
        <f t="shared" si="6"/>
        <v>7.5600000000000005</v>
      </c>
      <c r="AH56" s="157" t="str">
        <f t="shared" si="7"/>
        <v> </v>
      </c>
      <c r="AI56" s="157" t="str">
        <f t="shared" si="8"/>
        <v> </v>
      </c>
      <c r="AJ56" s="157" t="str">
        <f t="shared" si="9"/>
        <v> </v>
      </c>
      <c r="AK56" s="157" t="str">
        <f t="shared" si="10"/>
        <v> </v>
      </c>
      <c r="AL56" s="157" t="str">
        <f t="shared" si="11"/>
        <v> </v>
      </c>
      <c r="AM56" s="157" t="str">
        <f t="shared" si="12"/>
        <v> </v>
      </c>
      <c r="AN56" s="157" t="str">
        <f t="shared" si="13"/>
        <v> </v>
      </c>
      <c r="AO56" s="157" t="str">
        <f t="shared" si="14"/>
        <v> </v>
      </c>
      <c r="AP56" s="108"/>
      <c r="AQ56" s="108"/>
      <c r="AR56" s="115"/>
      <c r="AS56" s="115">
        <v>50</v>
      </c>
      <c r="AT56" s="100" t="s">
        <v>191</v>
      </c>
      <c r="AU56" s="210">
        <v>51</v>
      </c>
      <c r="AV56" s="211">
        <v>100</v>
      </c>
      <c r="AW56" s="184">
        <f t="shared" si="20"/>
        <v>0.51</v>
      </c>
      <c r="AX56" s="108"/>
      <c r="AZ56" s="108"/>
    </row>
    <row r="57" spans="1:50" ht="12.75">
      <c r="A57" s="246" t="str">
        <f t="shared" si="15"/>
        <v> </v>
      </c>
      <c r="B57" s="467">
        <v>39724</v>
      </c>
      <c r="C57" s="202">
        <v>3</v>
      </c>
      <c r="D57" s="202">
        <v>93</v>
      </c>
      <c r="E57" s="202" t="s">
        <v>369</v>
      </c>
      <c r="F57" s="202" t="s">
        <v>374</v>
      </c>
      <c r="G57" s="202">
        <v>3</v>
      </c>
      <c r="H57" s="202">
        <v>104.6</v>
      </c>
      <c r="I57" s="202">
        <v>1</v>
      </c>
      <c r="J57" s="184">
        <f t="shared" si="0"/>
        <v>1.45</v>
      </c>
      <c r="K57" s="100"/>
      <c r="L57" s="325">
        <v>45</v>
      </c>
      <c r="M57" s="470">
        <v>18</v>
      </c>
      <c r="N57" s="167" t="str">
        <f t="shared" si="1"/>
        <v>Batril 250ml</v>
      </c>
      <c r="O57" s="157">
        <f t="shared" si="16"/>
        <v>11.88</v>
      </c>
      <c r="P57" s="102"/>
      <c r="Q57" s="100"/>
      <c r="R57" s="331" t="str">
        <f t="shared" si="2"/>
        <v> </v>
      </c>
      <c r="S57" s="332" t="str">
        <f t="shared" si="17"/>
        <v> </v>
      </c>
      <c r="V57" s="167" t="str">
        <f t="shared" si="3"/>
        <v> </v>
      </c>
      <c r="W57" s="157" t="str">
        <f t="shared" si="18"/>
        <v> </v>
      </c>
      <c r="X57" s="102"/>
      <c r="Y57" s="100"/>
      <c r="Z57" s="331" t="str">
        <f t="shared" si="4"/>
        <v> </v>
      </c>
      <c r="AA57" s="332" t="str">
        <f t="shared" si="19"/>
        <v> </v>
      </c>
      <c r="AB57" s="335">
        <f t="shared" si="21"/>
        <v>13.33</v>
      </c>
      <c r="AF57" s="157" t="str">
        <f t="shared" si="5"/>
        <v> </v>
      </c>
      <c r="AG57" s="157" t="str">
        <f t="shared" si="6"/>
        <v> </v>
      </c>
      <c r="AH57" s="157">
        <f t="shared" si="7"/>
        <v>13.33</v>
      </c>
      <c r="AI57" s="157" t="str">
        <f t="shared" si="8"/>
        <v> </v>
      </c>
      <c r="AJ57" s="157" t="str">
        <f t="shared" si="9"/>
        <v> </v>
      </c>
      <c r="AK57" s="157" t="str">
        <f t="shared" si="10"/>
        <v> </v>
      </c>
      <c r="AL57" s="157" t="str">
        <f t="shared" si="11"/>
        <v> </v>
      </c>
      <c r="AM57" s="157" t="str">
        <f t="shared" si="12"/>
        <v> </v>
      </c>
      <c r="AN57" s="157" t="str">
        <f t="shared" si="13"/>
        <v> </v>
      </c>
      <c r="AO57" s="157" t="str">
        <f t="shared" si="14"/>
        <v> </v>
      </c>
      <c r="AP57" s="108"/>
      <c r="AQ57" s="108"/>
      <c r="AR57" s="115"/>
      <c r="AS57" s="115">
        <v>51</v>
      </c>
      <c r="AT57" s="100" t="s">
        <v>370</v>
      </c>
      <c r="AU57" s="210">
        <v>1800</v>
      </c>
      <c r="AV57" s="211">
        <v>500</v>
      </c>
      <c r="AW57" s="184">
        <f t="shared" si="20"/>
        <v>3.6</v>
      </c>
      <c r="AX57" s="108"/>
    </row>
    <row r="58" spans="1:50" ht="12.75">
      <c r="A58" s="246" t="str">
        <f t="shared" si="15"/>
        <v> </v>
      </c>
      <c r="B58" s="467">
        <v>39724</v>
      </c>
      <c r="C58" s="202">
        <v>3</v>
      </c>
      <c r="D58" s="202">
        <v>105</v>
      </c>
      <c r="E58" s="202" t="s">
        <v>369</v>
      </c>
      <c r="F58" s="202" t="s">
        <v>180</v>
      </c>
      <c r="G58" s="202">
        <v>1</v>
      </c>
      <c r="H58" s="202">
        <v>104.2</v>
      </c>
      <c r="I58" s="202">
        <v>1</v>
      </c>
      <c r="J58" s="184">
        <f t="shared" si="0"/>
        <v>1.45</v>
      </c>
      <c r="K58" s="100"/>
      <c r="L58" s="325">
        <v>47</v>
      </c>
      <c r="M58" s="470">
        <v>8</v>
      </c>
      <c r="N58" s="167" t="str">
        <f t="shared" si="1"/>
        <v>Excenel</v>
      </c>
      <c r="O58" s="157">
        <f t="shared" si="16"/>
        <v>5.2</v>
      </c>
      <c r="P58" s="102"/>
      <c r="Q58" s="100"/>
      <c r="R58" s="331" t="str">
        <f t="shared" si="2"/>
        <v> </v>
      </c>
      <c r="S58" s="332" t="str">
        <f t="shared" si="17"/>
        <v> </v>
      </c>
      <c r="V58" s="167" t="str">
        <f t="shared" si="3"/>
        <v> </v>
      </c>
      <c r="W58" s="157" t="str">
        <f t="shared" si="18"/>
        <v> </v>
      </c>
      <c r="X58" s="102"/>
      <c r="Y58" s="100"/>
      <c r="Z58" s="331" t="str">
        <f t="shared" si="4"/>
        <v> </v>
      </c>
      <c r="AA58" s="332" t="str">
        <f t="shared" si="19"/>
        <v> </v>
      </c>
      <c r="AB58" s="335">
        <f t="shared" si="21"/>
        <v>6.65</v>
      </c>
      <c r="AF58" s="157" t="str">
        <f t="shared" si="5"/>
        <v> </v>
      </c>
      <c r="AG58" s="157" t="str">
        <f t="shared" si="6"/>
        <v> </v>
      </c>
      <c r="AH58" s="157">
        <f t="shared" si="7"/>
        <v>6.65</v>
      </c>
      <c r="AI58" s="157" t="str">
        <f t="shared" si="8"/>
        <v> </v>
      </c>
      <c r="AJ58" s="157" t="str">
        <f t="shared" si="9"/>
        <v> </v>
      </c>
      <c r="AK58" s="157" t="str">
        <f t="shared" si="10"/>
        <v> </v>
      </c>
      <c r="AL58" s="157" t="str">
        <f t="shared" si="11"/>
        <v> </v>
      </c>
      <c r="AM58" s="157" t="str">
        <f t="shared" si="12"/>
        <v> </v>
      </c>
      <c r="AN58" s="157" t="str">
        <f t="shared" si="13"/>
        <v> </v>
      </c>
      <c r="AO58" s="157" t="str">
        <f t="shared" si="14"/>
        <v> </v>
      </c>
      <c r="AP58" s="108"/>
      <c r="AQ58" s="108"/>
      <c r="AR58" s="115"/>
      <c r="AS58" s="115">
        <v>52</v>
      </c>
      <c r="AT58" s="100"/>
      <c r="AU58" s="210"/>
      <c r="AV58" s="211"/>
      <c r="AW58" s="184" t="str">
        <f t="shared" si="20"/>
        <v> </v>
      </c>
      <c r="AX58" s="108"/>
    </row>
    <row r="59" spans="1:50" ht="12.75">
      <c r="A59" s="246" t="str">
        <f t="shared" si="15"/>
        <v> </v>
      </c>
      <c r="B59" s="467">
        <v>39724</v>
      </c>
      <c r="C59" s="202">
        <v>3</v>
      </c>
      <c r="D59" s="202">
        <v>78</v>
      </c>
      <c r="E59" s="202" t="s">
        <v>369</v>
      </c>
      <c r="F59" s="202" t="s">
        <v>180</v>
      </c>
      <c r="G59" s="202">
        <v>2</v>
      </c>
      <c r="H59" s="202">
        <v>104.5</v>
      </c>
      <c r="I59" s="202">
        <v>1</v>
      </c>
      <c r="J59" s="184">
        <f t="shared" si="0"/>
        <v>1.45</v>
      </c>
      <c r="K59" s="100"/>
      <c r="L59" s="325">
        <v>51</v>
      </c>
      <c r="M59" s="470">
        <v>4.4</v>
      </c>
      <c r="N59" s="167" t="str">
        <f t="shared" si="1"/>
        <v>Draxxin</v>
      </c>
      <c r="O59" s="157">
        <f t="shared" si="16"/>
        <v>15.840000000000002</v>
      </c>
      <c r="P59" s="102"/>
      <c r="Q59" s="100"/>
      <c r="R59" s="331" t="str">
        <f t="shared" si="2"/>
        <v> </v>
      </c>
      <c r="S59" s="332" t="str">
        <f t="shared" si="17"/>
        <v> </v>
      </c>
      <c r="V59" s="167" t="str">
        <f t="shared" si="3"/>
        <v> </v>
      </c>
      <c r="W59" s="157" t="str">
        <f t="shared" si="18"/>
        <v> </v>
      </c>
      <c r="X59" s="102"/>
      <c r="Y59" s="100"/>
      <c r="Z59" s="331" t="str">
        <f t="shared" si="4"/>
        <v> </v>
      </c>
      <c r="AA59" s="332" t="str">
        <f t="shared" si="19"/>
        <v> </v>
      </c>
      <c r="AB59" s="335">
        <f t="shared" si="21"/>
        <v>17.290000000000003</v>
      </c>
      <c r="AF59" s="157" t="str">
        <f t="shared" si="5"/>
        <v> </v>
      </c>
      <c r="AG59" s="157" t="str">
        <f t="shared" si="6"/>
        <v> </v>
      </c>
      <c r="AH59" s="157">
        <f t="shared" si="7"/>
        <v>17.290000000000003</v>
      </c>
      <c r="AI59" s="157" t="str">
        <f t="shared" si="8"/>
        <v> </v>
      </c>
      <c r="AJ59" s="157" t="str">
        <f t="shared" si="9"/>
        <v> </v>
      </c>
      <c r="AK59" s="157" t="str">
        <f t="shared" si="10"/>
        <v> </v>
      </c>
      <c r="AL59" s="157" t="str">
        <f t="shared" si="11"/>
        <v> </v>
      </c>
      <c r="AM59" s="157" t="str">
        <f t="shared" si="12"/>
        <v> </v>
      </c>
      <c r="AN59" s="157" t="str">
        <f t="shared" si="13"/>
        <v> </v>
      </c>
      <c r="AO59" s="157" t="str">
        <f t="shared" si="14"/>
        <v> </v>
      </c>
      <c r="AP59" s="108"/>
      <c r="AQ59" s="108"/>
      <c r="AR59" s="115"/>
      <c r="AS59" s="115">
        <v>53</v>
      </c>
      <c r="AT59" s="100" t="s">
        <v>208</v>
      </c>
      <c r="AU59" s="210">
        <v>12</v>
      </c>
      <c r="AV59" s="211">
        <v>500</v>
      </c>
      <c r="AW59" s="184">
        <f t="shared" si="20"/>
        <v>0.024</v>
      </c>
      <c r="AX59" s="108"/>
    </row>
    <row r="60" spans="1:50" ht="12.75">
      <c r="A60" s="246" t="str">
        <f t="shared" si="15"/>
        <v> </v>
      </c>
      <c r="B60" s="467">
        <v>39724</v>
      </c>
      <c r="C60" s="202">
        <v>4</v>
      </c>
      <c r="D60" s="202">
        <v>37</v>
      </c>
      <c r="E60" s="202" t="s">
        <v>369</v>
      </c>
      <c r="F60" s="202" t="s">
        <v>375</v>
      </c>
      <c r="G60" s="202">
        <v>1</v>
      </c>
      <c r="H60" s="202">
        <v>105.1</v>
      </c>
      <c r="J60" s="184" t="str">
        <f t="shared" si="0"/>
        <v> </v>
      </c>
      <c r="K60" s="100"/>
      <c r="L60" s="325">
        <v>43</v>
      </c>
      <c r="M60" s="470">
        <v>7.5</v>
      </c>
      <c r="N60" s="167" t="str">
        <f t="shared" si="1"/>
        <v>Micotil 250</v>
      </c>
      <c r="O60" s="157">
        <f t="shared" si="16"/>
        <v>9.45</v>
      </c>
      <c r="P60" s="102"/>
      <c r="Q60" s="100"/>
      <c r="R60" s="331" t="str">
        <f t="shared" si="2"/>
        <v> </v>
      </c>
      <c r="S60" s="332" t="str">
        <f t="shared" si="17"/>
        <v> </v>
      </c>
      <c r="V60" s="167" t="str">
        <f t="shared" si="3"/>
        <v> </v>
      </c>
      <c r="W60" s="157" t="str">
        <f t="shared" si="18"/>
        <v> </v>
      </c>
      <c r="X60" s="102"/>
      <c r="Y60" s="100"/>
      <c r="Z60" s="331" t="str">
        <f t="shared" si="4"/>
        <v> </v>
      </c>
      <c r="AA60" s="332" t="str">
        <f t="shared" si="19"/>
        <v> </v>
      </c>
      <c r="AB60" s="335">
        <f t="shared" si="21"/>
        <v>9.45</v>
      </c>
      <c r="AF60" s="157" t="str">
        <f t="shared" si="5"/>
        <v> </v>
      </c>
      <c r="AG60" s="157" t="str">
        <f t="shared" si="6"/>
        <v> </v>
      </c>
      <c r="AH60" s="157" t="str">
        <f t="shared" si="7"/>
        <v> </v>
      </c>
      <c r="AI60" s="157">
        <f t="shared" si="8"/>
        <v>9.45</v>
      </c>
      <c r="AJ60" s="157" t="str">
        <f t="shared" si="9"/>
        <v> </v>
      </c>
      <c r="AK60" s="157" t="str">
        <f t="shared" si="10"/>
        <v> </v>
      </c>
      <c r="AL60" s="157" t="str">
        <f t="shared" si="11"/>
        <v> </v>
      </c>
      <c r="AM60" s="157" t="str">
        <f t="shared" si="12"/>
        <v> </v>
      </c>
      <c r="AN60" s="157" t="str">
        <f t="shared" si="13"/>
        <v> </v>
      </c>
      <c r="AO60" s="157" t="str">
        <f t="shared" si="14"/>
        <v> </v>
      </c>
      <c r="AP60" s="108"/>
      <c r="AQ60" s="108"/>
      <c r="AS60" s="115">
        <v>54</v>
      </c>
      <c r="AT60" s="100" t="s">
        <v>188</v>
      </c>
      <c r="AU60" s="210">
        <v>20</v>
      </c>
      <c r="AV60" s="211">
        <v>500</v>
      </c>
      <c r="AW60" s="184">
        <f t="shared" si="20"/>
        <v>0.04</v>
      </c>
      <c r="AX60" s="108"/>
    </row>
    <row r="61" spans="1:50" ht="12.75">
      <c r="A61" s="246" t="str">
        <f t="shared" si="15"/>
        <v> </v>
      </c>
      <c r="B61" s="467">
        <v>39724</v>
      </c>
      <c r="C61" s="202">
        <v>4</v>
      </c>
      <c r="D61" s="202">
        <v>144</v>
      </c>
      <c r="E61" s="202" t="s">
        <v>369</v>
      </c>
      <c r="F61" s="202" t="s">
        <v>180</v>
      </c>
      <c r="G61" s="202">
        <v>1</v>
      </c>
      <c r="H61" s="202">
        <v>102.5</v>
      </c>
      <c r="J61" s="184" t="str">
        <f t="shared" si="0"/>
        <v> </v>
      </c>
      <c r="K61" s="100"/>
      <c r="L61" s="325">
        <v>45</v>
      </c>
      <c r="M61" s="470">
        <v>22.5</v>
      </c>
      <c r="N61" s="167" t="str">
        <f t="shared" si="1"/>
        <v>Batril 250ml</v>
      </c>
      <c r="O61" s="157">
        <f t="shared" si="16"/>
        <v>14.850000000000001</v>
      </c>
      <c r="P61" s="102"/>
      <c r="Q61" s="100"/>
      <c r="R61" s="331" t="str">
        <f t="shared" si="2"/>
        <v> </v>
      </c>
      <c r="S61" s="332" t="str">
        <f t="shared" si="17"/>
        <v> </v>
      </c>
      <c r="V61" s="167" t="str">
        <f t="shared" si="3"/>
        <v> </v>
      </c>
      <c r="W61" s="157" t="str">
        <f t="shared" si="18"/>
        <v> </v>
      </c>
      <c r="X61" s="102"/>
      <c r="Y61" s="100"/>
      <c r="Z61" s="331" t="str">
        <f t="shared" si="4"/>
        <v> </v>
      </c>
      <c r="AA61" s="332" t="str">
        <f t="shared" si="19"/>
        <v> </v>
      </c>
      <c r="AB61" s="335">
        <f t="shared" si="21"/>
        <v>14.850000000000001</v>
      </c>
      <c r="AF61" s="157" t="str">
        <f t="shared" si="5"/>
        <v> </v>
      </c>
      <c r="AG61" s="157" t="str">
        <f t="shared" si="6"/>
        <v> </v>
      </c>
      <c r="AH61" s="157" t="str">
        <f t="shared" si="7"/>
        <v> </v>
      </c>
      <c r="AI61" s="157">
        <f t="shared" si="8"/>
        <v>14.850000000000001</v>
      </c>
      <c r="AJ61" s="157" t="str">
        <f t="shared" si="9"/>
        <v> </v>
      </c>
      <c r="AK61" s="157" t="str">
        <f t="shared" si="10"/>
        <v> </v>
      </c>
      <c r="AL61" s="157" t="str">
        <f t="shared" si="11"/>
        <v> </v>
      </c>
      <c r="AM61" s="157" t="str">
        <f t="shared" si="12"/>
        <v> </v>
      </c>
      <c r="AN61" s="157" t="str">
        <f t="shared" si="13"/>
        <v> </v>
      </c>
      <c r="AO61" s="157" t="str">
        <f t="shared" si="14"/>
        <v> </v>
      </c>
      <c r="AP61" s="108"/>
      <c r="AQ61" s="108"/>
      <c r="AR61" s="115"/>
      <c r="AS61" s="115">
        <v>55</v>
      </c>
      <c r="AT61" s="100" t="s">
        <v>214</v>
      </c>
      <c r="AU61" s="210">
        <v>20</v>
      </c>
      <c r="AV61" s="211">
        <v>250</v>
      </c>
      <c r="AW61" s="184">
        <f t="shared" si="20"/>
        <v>0.08</v>
      </c>
      <c r="AX61" s="108"/>
    </row>
    <row r="62" spans="1:50" ht="12.75">
      <c r="A62" s="246" t="str">
        <f t="shared" si="15"/>
        <v> </v>
      </c>
      <c r="B62" s="467">
        <v>39724</v>
      </c>
      <c r="C62" s="202">
        <v>3</v>
      </c>
      <c r="D62" s="202">
        <v>99</v>
      </c>
      <c r="E62" s="202" t="s">
        <v>369</v>
      </c>
      <c r="F62" s="202" t="s">
        <v>180</v>
      </c>
      <c r="G62" s="202">
        <v>2</v>
      </c>
      <c r="H62" s="202">
        <v>103.6</v>
      </c>
      <c r="J62" s="184" t="str">
        <f t="shared" si="0"/>
        <v> </v>
      </c>
      <c r="K62" s="100"/>
      <c r="L62" s="325">
        <v>47</v>
      </c>
      <c r="M62" s="470">
        <v>10</v>
      </c>
      <c r="N62" s="167" t="str">
        <f t="shared" si="1"/>
        <v>Excenel</v>
      </c>
      <c r="O62" s="157">
        <f t="shared" si="16"/>
        <v>6.5</v>
      </c>
      <c r="P62" s="102"/>
      <c r="Q62" s="100"/>
      <c r="R62" s="331" t="str">
        <f t="shared" si="2"/>
        <v> </v>
      </c>
      <c r="S62" s="332" t="str">
        <f t="shared" si="17"/>
        <v> </v>
      </c>
      <c r="V62" s="167" t="str">
        <f t="shared" si="3"/>
        <v> </v>
      </c>
      <c r="W62" s="157" t="str">
        <f t="shared" si="18"/>
        <v> </v>
      </c>
      <c r="X62" s="102"/>
      <c r="Y62" s="100"/>
      <c r="Z62" s="331" t="str">
        <f t="shared" si="4"/>
        <v> </v>
      </c>
      <c r="AA62" s="332" t="str">
        <f t="shared" si="19"/>
        <v> </v>
      </c>
      <c r="AB62" s="335">
        <f t="shared" si="21"/>
        <v>6.5</v>
      </c>
      <c r="AF62" s="157" t="str">
        <f t="shared" si="5"/>
        <v> </v>
      </c>
      <c r="AG62" s="157" t="str">
        <f t="shared" si="6"/>
        <v> </v>
      </c>
      <c r="AH62" s="157">
        <f t="shared" si="7"/>
        <v>6.5</v>
      </c>
      <c r="AI62" s="157" t="str">
        <f t="shared" si="8"/>
        <v> </v>
      </c>
      <c r="AJ62" s="157" t="str">
        <f t="shared" si="9"/>
        <v> </v>
      </c>
      <c r="AK62" s="157" t="str">
        <f t="shared" si="10"/>
        <v> </v>
      </c>
      <c r="AL62" s="157" t="str">
        <f t="shared" si="11"/>
        <v> </v>
      </c>
      <c r="AM62" s="157" t="str">
        <f t="shared" si="12"/>
        <v> </v>
      </c>
      <c r="AN62" s="157" t="str">
        <f t="shared" si="13"/>
        <v> </v>
      </c>
      <c r="AO62" s="157" t="str">
        <f t="shared" si="14"/>
        <v> </v>
      </c>
      <c r="AP62" s="108"/>
      <c r="AQ62" s="108"/>
      <c r="AR62" s="115"/>
      <c r="AS62" s="115">
        <v>56</v>
      </c>
      <c r="AT62" s="100" t="s">
        <v>215</v>
      </c>
      <c r="AU62" s="208">
        <v>36</v>
      </c>
      <c r="AV62" s="99">
        <v>500</v>
      </c>
      <c r="AW62" s="184">
        <f t="shared" si="20"/>
        <v>0.072</v>
      </c>
      <c r="AX62" s="108"/>
    </row>
    <row r="63" spans="1:50" ht="12.75">
      <c r="A63" s="246" t="str">
        <f t="shared" si="15"/>
        <v> </v>
      </c>
      <c r="B63" s="467">
        <v>39724</v>
      </c>
      <c r="C63" s="202">
        <v>3</v>
      </c>
      <c r="D63" s="202">
        <v>28</v>
      </c>
      <c r="E63" s="202" t="s">
        <v>369</v>
      </c>
      <c r="F63" s="202" t="s">
        <v>371</v>
      </c>
      <c r="G63" s="202">
        <v>3</v>
      </c>
      <c r="H63" s="202">
        <v>105.5</v>
      </c>
      <c r="J63" s="184" t="str">
        <f t="shared" si="0"/>
        <v> </v>
      </c>
      <c r="K63" s="100"/>
      <c r="L63" s="325">
        <v>51</v>
      </c>
      <c r="M63" s="470">
        <v>5.5</v>
      </c>
      <c r="N63" s="167" t="str">
        <f t="shared" si="1"/>
        <v>Draxxin</v>
      </c>
      <c r="O63" s="157">
        <f t="shared" si="16"/>
        <v>19.8</v>
      </c>
      <c r="P63" s="102"/>
      <c r="Q63" s="100"/>
      <c r="R63" s="331" t="str">
        <f t="shared" si="2"/>
        <v> </v>
      </c>
      <c r="S63" s="332" t="str">
        <f t="shared" si="17"/>
        <v> </v>
      </c>
      <c r="V63" s="167" t="str">
        <f t="shared" si="3"/>
        <v> </v>
      </c>
      <c r="W63" s="157" t="str">
        <f t="shared" si="18"/>
        <v> </v>
      </c>
      <c r="X63" s="102"/>
      <c r="Y63" s="100"/>
      <c r="Z63" s="331" t="str">
        <f t="shared" si="4"/>
        <v> </v>
      </c>
      <c r="AA63" s="332" t="str">
        <f t="shared" si="19"/>
        <v> </v>
      </c>
      <c r="AB63" s="335">
        <f t="shared" si="21"/>
        <v>19.8</v>
      </c>
      <c r="AF63" s="157" t="str">
        <f t="shared" si="5"/>
        <v> </v>
      </c>
      <c r="AG63" s="157" t="str">
        <f t="shared" si="6"/>
        <v> </v>
      </c>
      <c r="AH63" s="157">
        <f t="shared" si="7"/>
        <v>19.8</v>
      </c>
      <c r="AI63" s="157" t="str">
        <f t="shared" si="8"/>
        <v> </v>
      </c>
      <c r="AJ63" s="157" t="str">
        <f t="shared" si="9"/>
        <v> </v>
      </c>
      <c r="AK63" s="157" t="str">
        <f t="shared" si="10"/>
        <v> </v>
      </c>
      <c r="AL63" s="157" t="str">
        <f t="shared" si="11"/>
        <v> </v>
      </c>
      <c r="AM63" s="157" t="str">
        <f t="shared" si="12"/>
        <v> </v>
      </c>
      <c r="AN63" s="157" t="str">
        <f t="shared" si="13"/>
        <v> </v>
      </c>
      <c r="AO63" s="157" t="str">
        <f t="shared" si="14"/>
        <v> </v>
      </c>
      <c r="AP63" s="108"/>
      <c r="AQ63" s="108"/>
      <c r="AR63" s="115"/>
      <c r="AS63" s="115">
        <v>57</v>
      </c>
      <c r="AU63" s="208"/>
      <c r="AW63" s="184" t="str">
        <f t="shared" si="20"/>
        <v> </v>
      </c>
      <c r="AX63" s="108"/>
    </row>
    <row r="64" spans="1:50" ht="12.75">
      <c r="A64" s="246" t="str">
        <f t="shared" si="15"/>
        <v> </v>
      </c>
      <c r="B64" s="467">
        <v>39724</v>
      </c>
      <c r="C64" s="202">
        <v>3</v>
      </c>
      <c r="D64" s="202">
        <v>261</v>
      </c>
      <c r="E64" s="202" t="s">
        <v>369</v>
      </c>
      <c r="F64" s="202" t="s">
        <v>372</v>
      </c>
      <c r="G64" s="202">
        <v>1</v>
      </c>
      <c r="H64" s="202">
        <v>104.2</v>
      </c>
      <c r="I64" s="202">
        <v>1</v>
      </c>
      <c r="J64" s="184">
        <f t="shared" si="0"/>
        <v>1.45</v>
      </c>
      <c r="K64" s="100"/>
      <c r="L64" s="325">
        <v>43</v>
      </c>
      <c r="M64" s="470">
        <v>5.25</v>
      </c>
      <c r="N64" s="167" t="str">
        <f t="shared" si="1"/>
        <v>Micotil 250</v>
      </c>
      <c r="O64" s="157">
        <f t="shared" si="16"/>
        <v>6.615</v>
      </c>
      <c r="P64" s="102"/>
      <c r="Q64" s="100"/>
      <c r="R64" s="331" t="str">
        <f t="shared" si="2"/>
        <v> </v>
      </c>
      <c r="S64" s="332" t="str">
        <f t="shared" si="17"/>
        <v> </v>
      </c>
      <c r="V64" s="167" t="str">
        <f t="shared" si="3"/>
        <v> </v>
      </c>
      <c r="W64" s="157" t="str">
        <f t="shared" si="18"/>
        <v> </v>
      </c>
      <c r="X64" s="102"/>
      <c r="Y64" s="100"/>
      <c r="Z64" s="331" t="str">
        <f t="shared" si="4"/>
        <v> </v>
      </c>
      <c r="AA64" s="332" t="str">
        <f t="shared" si="19"/>
        <v> </v>
      </c>
      <c r="AB64" s="335">
        <f t="shared" si="21"/>
        <v>8.065</v>
      </c>
      <c r="AF64" s="157" t="str">
        <f t="shared" si="5"/>
        <v> </v>
      </c>
      <c r="AG64" s="157" t="str">
        <f t="shared" si="6"/>
        <v> </v>
      </c>
      <c r="AH64" s="157">
        <f t="shared" si="7"/>
        <v>8.065</v>
      </c>
      <c r="AI64" s="157" t="str">
        <f t="shared" si="8"/>
        <v> </v>
      </c>
      <c r="AJ64" s="157" t="str">
        <f t="shared" si="9"/>
        <v> </v>
      </c>
      <c r="AK64" s="157" t="str">
        <f t="shared" si="10"/>
        <v> </v>
      </c>
      <c r="AL64" s="157" t="str">
        <f t="shared" si="11"/>
        <v> </v>
      </c>
      <c r="AM64" s="157" t="str">
        <f t="shared" si="12"/>
        <v> </v>
      </c>
      <c r="AN64" s="157" t="str">
        <f t="shared" si="13"/>
        <v> </v>
      </c>
      <c r="AO64" s="157" t="str">
        <f t="shared" si="14"/>
        <v> </v>
      </c>
      <c r="AP64" s="108"/>
      <c r="AQ64" s="108"/>
      <c r="AR64" s="115"/>
      <c r="AS64" s="115">
        <v>58</v>
      </c>
      <c r="AT64" s="100"/>
      <c r="AU64" s="210"/>
      <c r="AV64" s="211"/>
      <c r="AW64" s="184" t="str">
        <f t="shared" si="20"/>
        <v> </v>
      </c>
      <c r="AX64" s="108"/>
    </row>
    <row r="65" spans="1:50" ht="12.75">
      <c r="A65" s="246" t="str">
        <f t="shared" si="15"/>
        <v> </v>
      </c>
      <c r="B65" s="467">
        <v>39724</v>
      </c>
      <c r="C65" s="202">
        <v>2</v>
      </c>
      <c r="D65" s="202">
        <v>119</v>
      </c>
      <c r="E65" s="202" t="s">
        <v>369</v>
      </c>
      <c r="F65" s="202" t="s">
        <v>373</v>
      </c>
      <c r="G65" s="202">
        <v>1</v>
      </c>
      <c r="H65" s="202">
        <v>103.8</v>
      </c>
      <c r="I65" s="202">
        <v>1</v>
      </c>
      <c r="J65" s="184">
        <f t="shared" si="0"/>
        <v>1.45</v>
      </c>
      <c r="K65" s="100"/>
      <c r="L65" s="325">
        <v>45</v>
      </c>
      <c r="M65" s="470">
        <v>15.7</v>
      </c>
      <c r="N65" s="167" t="str">
        <f t="shared" si="1"/>
        <v>Batril 250ml</v>
      </c>
      <c r="O65" s="157">
        <f t="shared" si="16"/>
        <v>10.362</v>
      </c>
      <c r="P65" s="102"/>
      <c r="Q65" s="100"/>
      <c r="R65" s="331" t="str">
        <f t="shared" si="2"/>
        <v> </v>
      </c>
      <c r="S65" s="332" t="str">
        <f t="shared" si="17"/>
        <v> </v>
      </c>
      <c r="V65" s="167" t="str">
        <f t="shared" si="3"/>
        <v> </v>
      </c>
      <c r="W65" s="157" t="str">
        <f t="shared" si="18"/>
        <v> </v>
      </c>
      <c r="X65" s="102"/>
      <c r="Y65" s="100"/>
      <c r="Z65" s="331" t="str">
        <f t="shared" si="4"/>
        <v> </v>
      </c>
      <c r="AA65" s="332" t="str">
        <f t="shared" si="19"/>
        <v> </v>
      </c>
      <c r="AB65" s="335">
        <f t="shared" si="21"/>
        <v>11.812</v>
      </c>
      <c r="AF65" s="157" t="str">
        <f t="shared" si="5"/>
        <v> </v>
      </c>
      <c r="AG65" s="157">
        <f t="shared" si="6"/>
        <v>11.812</v>
      </c>
      <c r="AH65" s="157" t="str">
        <f t="shared" si="7"/>
        <v> </v>
      </c>
      <c r="AI65" s="157" t="str">
        <f t="shared" si="8"/>
        <v> </v>
      </c>
      <c r="AJ65" s="157" t="str">
        <f t="shared" si="9"/>
        <v> </v>
      </c>
      <c r="AK65" s="157" t="str">
        <f t="shared" si="10"/>
        <v> </v>
      </c>
      <c r="AL65" s="157" t="str">
        <f t="shared" si="11"/>
        <v> </v>
      </c>
      <c r="AM65" s="157" t="str">
        <f t="shared" si="12"/>
        <v> </v>
      </c>
      <c r="AN65" s="157" t="str">
        <f t="shared" si="13"/>
        <v> </v>
      </c>
      <c r="AO65" s="157" t="str">
        <f t="shared" si="14"/>
        <v> </v>
      </c>
      <c r="AP65" s="108"/>
      <c r="AQ65" s="108"/>
      <c r="AR65" s="251" t="s">
        <v>76</v>
      </c>
      <c r="AS65" s="115">
        <v>59</v>
      </c>
      <c r="AT65" s="100" t="s">
        <v>193</v>
      </c>
      <c r="AU65" s="210">
        <v>17.25</v>
      </c>
      <c r="AV65" s="211">
        <v>250</v>
      </c>
      <c r="AW65" s="184">
        <f t="shared" si="20"/>
        <v>0.069</v>
      </c>
      <c r="AX65" s="108"/>
    </row>
    <row r="66" spans="1:52" ht="12.75">
      <c r="A66" s="246" t="str">
        <f t="shared" si="15"/>
        <v> </v>
      </c>
      <c r="B66" s="467">
        <v>39725</v>
      </c>
      <c r="C66" s="202">
        <v>4</v>
      </c>
      <c r="D66" s="202">
        <v>256</v>
      </c>
      <c r="E66" s="202" t="s">
        <v>369</v>
      </c>
      <c r="F66" s="202" t="s">
        <v>374</v>
      </c>
      <c r="G66" s="202">
        <v>2</v>
      </c>
      <c r="H66" s="202">
        <v>105.1</v>
      </c>
      <c r="J66" s="184" t="str">
        <f t="shared" si="0"/>
        <v> </v>
      </c>
      <c r="K66" s="100"/>
      <c r="L66" s="325">
        <v>47</v>
      </c>
      <c r="M66" s="470">
        <v>7</v>
      </c>
      <c r="N66" s="167" t="str">
        <f t="shared" si="1"/>
        <v>Excenel</v>
      </c>
      <c r="O66" s="157">
        <f t="shared" si="16"/>
        <v>4.55</v>
      </c>
      <c r="P66" s="102"/>
      <c r="Q66" s="100"/>
      <c r="R66" s="331" t="str">
        <f t="shared" si="2"/>
        <v> </v>
      </c>
      <c r="S66" s="332" t="str">
        <f t="shared" si="17"/>
        <v> </v>
      </c>
      <c r="V66" s="167" t="str">
        <f t="shared" si="3"/>
        <v> </v>
      </c>
      <c r="W66" s="157" t="str">
        <f t="shared" si="18"/>
        <v> </v>
      </c>
      <c r="X66" s="102"/>
      <c r="Y66" s="100"/>
      <c r="Z66" s="331" t="str">
        <f t="shared" si="4"/>
        <v> </v>
      </c>
      <c r="AA66" s="332" t="str">
        <f t="shared" si="19"/>
        <v> </v>
      </c>
      <c r="AB66" s="335">
        <f t="shared" si="21"/>
        <v>4.55</v>
      </c>
      <c r="AF66" s="157" t="str">
        <f t="shared" si="5"/>
        <v> </v>
      </c>
      <c r="AG66" s="157" t="str">
        <f t="shared" si="6"/>
        <v> </v>
      </c>
      <c r="AH66" s="157" t="str">
        <f t="shared" si="7"/>
        <v> </v>
      </c>
      <c r="AI66" s="157">
        <f t="shared" si="8"/>
        <v>4.55</v>
      </c>
      <c r="AJ66" s="157" t="str">
        <f t="shared" si="9"/>
        <v> </v>
      </c>
      <c r="AK66" s="157" t="str">
        <f t="shared" si="10"/>
        <v> </v>
      </c>
      <c r="AL66" s="157" t="str">
        <f t="shared" si="11"/>
        <v> </v>
      </c>
      <c r="AM66" s="157" t="str">
        <f t="shared" si="12"/>
        <v> </v>
      </c>
      <c r="AN66" s="157" t="str">
        <f t="shared" si="13"/>
        <v> </v>
      </c>
      <c r="AO66" s="157" t="str">
        <f t="shared" si="14"/>
        <v> </v>
      </c>
      <c r="AP66" s="108"/>
      <c r="AQ66" s="108"/>
      <c r="AR66" s="115"/>
      <c r="AS66" s="115">
        <v>60</v>
      </c>
      <c r="AT66" s="100" t="s">
        <v>205</v>
      </c>
      <c r="AU66" s="210">
        <v>25.25</v>
      </c>
      <c r="AV66" s="211">
        <v>250</v>
      </c>
      <c r="AW66" s="184">
        <f t="shared" si="20"/>
        <v>0.101</v>
      </c>
      <c r="AX66" s="108"/>
      <c r="AZ66" s="108"/>
    </row>
    <row r="67" spans="1:50" ht="12.75">
      <c r="A67" s="246" t="str">
        <f t="shared" si="15"/>
        <v> </v>
      </c>
      <c r="B67" s="467">
        <v>39725</v>
      </c>
      <c r="C67" s="202">
        <v>4</v>
      </c>
      <c r="D67" s="202">
        <v>230</v>
      </c>
      <c r="E67" s="202" t="s">
        <v>369</v>
      </c>
      <c r="F67" s="202" t="s">
        <v>180</v>
      </c>
      <c r="G67" s="202">
        <v>1</v>
      </c>
      <c r="H67" s="202">
        <v>104.6</v>
      </c>
      <c r="J67" s="184" t="str">
        <f t="shared" si="0"/>
        <v> </v>
      </c>
      <c r="K67" s="100"/>
      <c r="L67" s="325">
        <v>51</v>
      </c>
      <c r="M67" s="470">
        <v>3.85</v>
      </c>
      <c r="N67" s="167" t="str">
        <f t="shared" si="1"/>
        <v>Draxxin</v>
      </c>
      <c r="O67" s="157">
        <f t="shared" si="16"/>
        <v>13.860000000000001</v>
      </c>
      <c r="P67" s="102"/>
      <c r="Q67" s="100"/>
      <c r="R67" s="331" t="str">
        <f t="shared" si="2"/>
        <v> </v>
      </c>
      <c r="S67" s="332" t="str">
        <f t="shared" si="17"/>
        <v> </v>
      </c>
      <c r="V67" s="167" t="str">
        <f t="shared" si="3"/>
        <v> </v>
      </c>
      <c r="W67" s="157" t="str">
        <f t="shared" si="18"/>
        <v> </v>
      </c>
      <c r="X67" s="102"/>
      <c r="Y67" s="100"/>
      <c r="Z67" s="331" t="str">
        <f t="shared" si="4"/>
        <v> </v>
      </c>
      <c r="AA67" s="332" t="str">
        <f t="shared" si="19"/>
        <v> </v>
      </c>
      <c r="AB67" s="335">
        <f t="shared" si="21"/>
        <v>13.860000000000001</v>
      </c>
      <c r="AF67" s="157" t="str">
        <f t="shared" si="5"/>
        <v> </v>
      </c>
      <c r="AG67" s="157" t="str">
        <f t="shared" si="6"/>
        <v> </v>
      </c>
      <c r="AH67" s="157" t="str">
        <f t="shared" si="7"/>
        <v> </v>
      </c>
      <c r="AI67" s="157">
        <f t="shared" si="8"/>
        <v>13.860000000000001</v>
      </c>
      <c r="AJ67" s="157" t="str">
        <f t="shared" si="9"/>
        <v> </v>
      </c>
      <c r="AK67" s="157" t="str">
        <f t="shared" si="10"/>
        <v> </v>
      </c>
      <c r="AL67" s="157" t="str">
        <f t="shared" si="11"/>
        <v> </v>
      </c>
      <c r="AM67" s="157" t="str">
        <f t="shared" si="12"/>
        <v> </v>
      </c>
      <c r="AN67" s="157" t="str">
        <f t="shared" si="13"/>
        <v> </v>
      </c>
      <c r="AO67" s="157" t="str">
        <f t="shared" si="14"/>
        <v> </v>
      </c>
      <c r="AP67" s="108"/>
      <c r="AQ67" s="108"/>
      <c r="AR67" s="115"/>
      <c r="AS67" s="115">
        <v>61</v>
      </c>
      <c r="AT67" s="100" t="s">
        <v>353</v>
      </c>
      <c r="AU67" s="210">
        <v>35.5</v>
      </c>
      <c r="AV67" s="211">
        <v>250</v>
      </c>
      <c r="AW67" s="184">
        <f t="shared" si="20"/>
        <v>0.142</v>
      </c>
      <c r="AX67" s="108"/>
    </row>
    <row r="68" spans="1:50" ht="12.75">
      <c r="A68" s="246" t="str">
        <f t="shared" si="15"/>
        <v> </v>
      </c>
      <c r="B68" s="467">
        <v>39725</v>
      </c>
      <c r="C68" s="202">
        <v>4</v>
      </c>
      <c r="D68" s="202">
        <v>143</v>
      </c>
      <c r="E68" s="202" t="s">
        <v>369</v>
      </c>
      <c r="F68" s="202" t="s">
        <v>180</v>
      </c>
      <c r="G68" s="202">
        <v>1</v>
      </c>
      <c r="H68" s="202">
        <v>104.2</v>
      </c>
      <c r="J68" s="184" t="str">
        <f t="shared" si="0"/>
        <v> </v>
      </c>
      <c r="K68" s="100"/>
      <c r="L68" s="325">
        <v>43</v>
      </c>
      <c r="M68" s="470">
        <v>6</v>
      </c>
      <c r="N68" s="167" t="str">
        <f t="shared" si="1"/>
        <v>Micotil 250</v>
      </c>
      <c r="O68" s="157">
        <f t="shared" si="16"/>
        <v>7.5600000000000005</v>
      </c>
      <c r="P68" s="102"/>
      <c r="Q68" s="100"/>
      <c r="R68" s="331" t="str">
        <f t="shared" si="2"/>
        <v> </v>
      </c>
      <c r="S68" s="332" t="str">
        <f t="shared" si="17"/>
        <v> </v>
      </c>
      <c r="V68" s="167" t="str">
        <f t="shared" si="3"/>
        <v> </v>
      </c>
      <c r="W68" s="157" t="str">
        <f t="shared" si="18"/>
        <v> </v>
      </c>
      <c r="X68" s="102"/>
      <c r="Y68" s="100"/>
      <c r="Z68" s="331" t="str">
        <f t="shared" si="4"/>
        <v> </v>
      </c>
      <c r="AA68" s="332" t="str">
        <f t="shared" si="19"/>
        <v> </v>
      </c>
      <c r="AB68" s="335">
        <f t="shared" si="21"/>
        <v>7.5600000000000005</v>
      </c>
      <c r="AF68" s="157" t="str">
        <f t="shared" si="5"/>
        <v> </v>
      </c>
      <c r="AG68" s="157" t="str">
        <f t="shared" si="6"/>
        <v> </v>
      </c>
      <c r="AH68" s="157" t="str">
        <f t="shared" si="7"/>
        <v> </v>
      </c>
      <c r="AI68" s="157">
        <f t="shared" si="8"/>
        <v>7.5600000000000005</v>
      </c>
      <c r="AJ68" s="157" t="str">
        <f t="shared" si="9"/>
        <v> </v>
      </c>
      <c r="AK68" s="157" t="str">
        <f t="shared" si="10"/>
        <v> </v>
      </c>
      <c r="AL68" s="157" t="str">
        <f t="shared" si="11"/>
        <v> </v>
      </c>
      <c r="AM68" s="157" t="str">
        <f t="shared" si="12"/>
        <v> </v>
      </c>
      <c r="AN68" s="157" t="str">
        <f t="shared" si="13"/>
        <v> </v>
      </c>
      <c r="AO68" s="157" t="str">
        <f t="shared" si="14"/>
        <v> </v>
      </c>
      <c r="AP68" s="108"/>
      <c r="AQ68" s="108"/>
      <c r="AR68" s="115"/>
      <c r="AS68" s="115">
        <v>62</v>
      </c>
      <c r="AT68" s="100"/>
      <c r="AU68" s="210"/>
      <c r="AV68" s="211"/>
      <c r="AW68" s="184" t="str">
        <f t="shared" si="20"/>
        <v> </v>
      </c>
      <c r="AX68" s="108"/>
    </row>
    <row r="69" spans="1:50" ht="12.75">
      <c r="A69" s="246" t="str">
        <f t="shared" si="15"/>
        <v> </v>
      </c>
      <c r="B69" s="467">
        <v>39725</v>
      </c>
      <c r="C69" s="202">
        <v>4</v>
      </c>
      <c r="D69" s="202">
        <v>38</v>
      </c>
      <c r="E69" s="202" t="s">
        <v>369</v>
      </c>
      <c r="F69" s="202" t="s">
        <v>375</v>
      </c>
      <c r="G69" s="202">
        <v>3</v>
      </c>
      <c r="H69" s="202">
        <v>104.5</v>
      </c>
      <c r="I69" s="202">
        <v>1</v>
      </c>
      <c r="J69" s="184">
        <f t="shared" si="0"/>
        <v>1.45</v>
      </c>
      <c r="K69" s="100"/>
      <c r="L69" s="325">
        <v>45</v>
      </c>
      <c r="M69" s="470">
        <v>18</v>
      </c>
      <c r="N69" s="167" t="str">
        <f t="shared" si="1"/>
        <v>Batril 250ml</v>
      </c>
      <c r="O69" s="157">
        <f t="shared" si="16"/>
        <v>11.88</v>
      </c>
      <c r="P69" s="102"/>
      <c r="Q69" s="100"/>
      <c r="R69" s="331" t="str">
        <f t="shared" si="2"/>
        <v> </v>
      </c>
      <c r="S69" s="332" t="str">
        <f t="shared" si="17"/>
        <v> </v>
      </c>
      <c r="V69" s="167" t="str">
        <f t="shared" si="3"/>
        <v> </v>
      </c>
      <c r="W69" s="157" t="str">
        <f t="shared" si="18"/>
        <v> </v>
      </c>
      <c r="X69" s="102"/>
      <c r="Y69" s="100"/>
      <c r="Z69" s="331" t="str">
        <f t="shared" si="4"/>
        <v> </v>
      </c>
      <c r="AA69" s="332" t="str">
        <f t="shared" si="19"/>
        <v> </v>
      </c>
      <c r="AB69" s="335">
        <f t="shared" si="21"/>
        <v>13.33</v>
      </c>
      <c r="AF69" s="157" t="str">
        <f t="shared" si="5"/>
        <v> </v>
      </c>
      <c r="AG69" s="157" t="str">
        <f t="shared" si="6"/>
        <v> </v>
      </c>
      <c r="AH69" s="157" t="str">
        <f t="shared" si="7"/>
        <v> </v>
      </c>
      <c r="AI69" s="157">
        <f t="shared" si="8"/>
        <v>13.33</v>
      </c>
      <c r="AJ69" s="157" t="str">
        <f t="shared" si="9"/>
        <v> </v>
      </c>
      <c r="AK69" s="157" t="str">
        <f t="shared" si="10"/>
        <v> </v>
      </c>
      <c r="AL69" s="157" t="str">
        <f t="shared" si="11"/>
        <v> </v>
      </c>
      <c r="AM69" s="157" t="str">
        <f t="shared" si="12"/>
        <v> </v>
      </c>
      <c r="AN69" s="157" t="str">
        <f t="shared" si="13"/>
        <v> </v>
      </c>
      <c r="AO69" s="157" t="str">
        <f t="shared" si="14"/>
        <v> </v>
      </c>
      <c r="AP69" s="108"/>
      <c r="AQ69" s="108"/>
      <c r="AR69" s="115"/>
      <c r="AS69" s="115">
        <v>63</v>
      </c>
      <c r="AT69" s="100"/>
      <c r="AU69" s="210"/>
      <c r="AV69" s="211"/>
      <c r="AW69" s="184" t="str">
        <f t="shared" si="20"/>
        <v> </v>
      </c>
      <c r="AX69" s="108"/>
    </row>
    <row r="70" spans="1:50" ht="12.75">
      <c r="A70" s="246" t="str">
        <f t="shared" si="15"/>
        <v> </v>
      </c>
      <c r="B70" s="467">
        <v>39725</v>
      </c>
      <c r="C70" s="202">
        <v>3</v>
      </c>
      <c r="D70" s="202">
        <v>293</v>
      </c>
      <c r="E70" s="202" t="s">
        <v>369</v>
      </c>
      <c r="F70" s="202" t="s">
        <v>180</v>
      </c>
      <c r="G70" s="202">
        <v>1</v>
      </c>
      <c r="H70" s="202">
        <v>105.1</v>
      </c>
      <c r="I70" s="202">
        <v>1</v>
      </c>
      <c r="J70" s="184">
        <f t="shared" si="0"/>
        <v>1.45</v>
      </c>
      <c r="K70" s="100"/>
      <c r="L70" s="325">
        <v>47</v>
      </c>
      <c r="M70" s="470">
        <v>8</v>
      </c>
      <c r="N70" s="167" t="str">
        <f t="shared" si="1"/>
        <v>Excenel</v>
      </c>
      <c r="O70" s="157">
        <f t="shared" si="16"/>
        <v>5.2</v>
      </c>
      <c r="P70" s="102"/>
      <c r="Q70" s="100"/>
      <c r="R70" s="331" t="str">
        <f t="shared" si="2"/>
        <v> </v>
      </c>
      <c r="S70" s="332" t="str">
        <f t="shared" si="17"/>
        <v> </v>
      </c>
      <c r="V70" s="167" t="str">
        <f t="shared" si="3"/>
        <v> </v>
      </c>
      <c r="W70" s="157" t="str">
        <f t="shared" si="18"/>
        <v> </v>
      </c>
      <c r="X70" s="102"/>
      <c r="Y70" s="100"/>
      <c r="Z70" s="331" t="str">
        <f t="shared" si="4"/>
        <v> </v>
      </c>
      <c r="AA70" s="332" t="str">
        <f t="shared" si="19"/>
        <v> </v>
      </c>
      <c r="AB70" s="335">
        <f t="shared" si="21"/>
        <v>6.65</v>
      </c>
      <c r="AF70" s="157" t="str">
        <f t="shared" si="5"/>
        <v> </v>
      </c>
      <c r="AG70" s="157" t="str">
        <f t="shared" si="6"/>
        <v> </v>
      </c>
      <c r="AH70" s="157">
        <f t="shared" si="7"/>
        <v>6.65</v>
      </c>
      <c r="AI70" s="157" t="str">
        <f t="shared" si="8"/>
        <v> </v>
      </c>
      <c r="AJ70" s="157" t="str">
        <f t="shared" si="9"/>
        <v> </v>
      </c>
      <c r="AK70" s="157" t="str">
        <f t="shared" si="10"/>
        <v> </v>
      </c>
      <c r="AL70" s="157" t="str">
        <f t="shared" si="11"/>
        <v> </v>
      </c>
      <c r="AM70" s="157" t="str">
        <f t="shared" si="12"/>
        <v> </v>
      </c>
      <c r="AN70" s="157" t="str">
        <f t="shared" si="13"/>
        <v> </v>
      </c>
      <c r="AO70" s="157" t="str">
        <f t="shared" si="14"/>
        <v> </v>
      </c>
      <c r="AP70" s="108"/>
      <c r="AQ70" s="108"/>
      <c r="AR70" s="115"/>
      <c r="AS70" s="115">
        <v>64</v>
      </c>
      <c r="AT70" s="100"/>
      <c r="AU70" s="210"/>
      <c r="AV70" s="211"/>
      <c r="AW70" s="184" t="str">
        <f t="shared" si="20"/>
        <v> </v>
      </c>
      <c r="AX70" s="108"/>
    </row>
    <row r="71" spans="1:50" ht="18.75" customHeight="1">
      <c r="A71" s="246" t="str">
        <f t="shared" si="15"/>
        <v> </v>
      </c>
      <c r="B71" s="467">
        <v>39725</v>
      </c>
      <c r="C71" s="202">
        <v>2</v>
      </c>
      <c r="D71" s="202">
        <v>15</v>
      </c>
      <c r="E71" s="202" t="s">
        <v>369</v>
      </c>
      <c r="F71" s="202" t="s">
        <v>180</v>
      </c>
      <c r="G71" s="202">
        <v>2</v>
      </c>
      <c r="H71" s="202">
        <v>102.5</v>
      </c>
      <c r="I71" s="202">
        <v>1</v>
      </c>
      <c r="J71" s="184">
        <f aca="true" t="shared" si="23" ref="J71:J108">IF(I71&gt;0,PRODUCT(I71,$J$2)," ")</f>
        <v>1.45</v>
      </c>
      <c r="K71" s="100"/>
      <c r="L71" s="325">
        <v>51</v>
      </c>
      <c r="M71" s="470">
        <v>4.4</v>
      </c>
      <c r="N71" s="167" t="str">
        <f aca="true" t="shared" si="24" ref="N71:N134">IF(L71&gt;0,LOOKUP(L71,$AS$7:$AS$107,$AT$7:$AT$43)," ")</f>
        <v>Draxxin</v>
      </c>
      <c r="O71" s="157">
        <f t="shared" si="16"/>
        <v>15.840000000000002</v>
      </c>
      <c r="P71" s="102"/>
      <c r="Q71" s="100"/>
      <c r="R71" s="331" t="str">
        <f aca="true" t="shared" si="25" ref="R71:R134">IF(P71&gt;0,LOOKUP(P71,$AS$7:$AS$107,$AT$7:$AT$43)," ")</f>
        <v> </v>
      </c>
      <c r="S71" s="332" t="str">
        <f t="shared" si="17"/>
        <v> </v>
      </c>
      <c r="V71" s="167" t="str">
        <f aca="true" t="shared" si="26" ref="V71:V134">IF(T71&gt;0,LOOKUP(T71,$AS$7:$AS$107,$AT$7:$AT$43)," ")</f>
        <v> </v>
      </c>
      <c r="W71" s="157" t="str">
        <f t="shared" si="18"/>
        <v> </v>
      </c>
      <c r="X71" s="102"/>
      <c r="Y71" s="100"/>
      <c r="Z71" s="331" t="str">
        <f aca="true" t="shared" si="27" ref="Z71:Z134">IF(X71&gt;0,LOOKUP(X71,$AS$7:$AS$107,$AT$7:$AT$43)," ")</f>
        <v> </v>
      </c>
      <c r="AA71" s="332" t="str">
        <f t="shared" si="19"/>
        <v> </v>
      </c>
      <c r="AB71" s="335">
        <f t="shared" si="21"/>
        <v>17.290000000000003</v>
      </c>
      <c r="AF71" s="157" t="str">
        <f aca="true" t="shared" si="28" ref="AF71:AF108">IF($C71=1,$AB71," ")</f>
        <v> </v>
      </c>
      <c r="AG71" s="157">
        <f aca="true" t="shared" si="29" ref="AG71:AG108">IF($C71=2,$AB71," ")</f>
        <v>17.290000000000003</v>
      </c>
      <c r="AH71" s="157" t="str">
        <f aca="true" t="shared" si="30" ref="AH71:AH108">IF($C71=3,$AB71," ")</f>
        <v> </v>
      </c>
      <c r="AI71" s="157" t="str">
        <f aca="true" t="shared" si="31" ref="AI71:AI108">IF($C71=4,$AB71," ")</f>
        <v> </v>
      </c>
      <c r="AJ71" s="157" t="str">
        <f aca="true" t="shared" si="32" ref="AJ71:AJ108">IF($C71=5,$AB71," ")</f>
        <v> </v>
      </c>
      <c r="AK71" s="157" t="str">
        <f aca="true" t="shared" si="33" ref="AK71:AK108">IF($C71=6,$AB71," ")</f>
        <v> </v>
      </c>
      <c r="AL71" s="157" t="str">
        <f aca="true" t="shared" si="34" ref="AL71:AL108">IF($C71=7,$AB71," ")</f>
        <v> </v>
      </c>
      <c r="AM71" s="157" t="str">
        <f aca="true" t="shared" si="35" ref="AM71:AM108">IF($C71=8,$AB71," ")</f>
        <v> </v>
      </c>
      <c r="AN71" s="157" t="str">
        <f aca="true" t="shared" si="36" ref="AN71:AN108">IF($C71=9,$AB71," ")</f>
        <v> </v>
      </c>
      <c r="AO71" s="157" t="str">
        <f aca="true" t="shared" si="37" ref="AO71:AO108">IF($C71=10,$AB71," ")</f>
        <v> </v>
      </c>
      <c r="AP71" s="108"/>
      <c r="AQ71" s="108"/>
      <c r="AR71" s="251" t="s">
        <v>77</v>
      </c>
      <c r="AS71" s="115">
        <v>65</v>
      </c>
      <c r="AT71" s="99" t="s">
        <v>354</v>
      </c>
      <c r="AU71" s="210">
        <v>225</v>
      </c>
      <c r="AV71" s="211">
        <v>5000</v>
      </c>
      <c r="AW71" s="184">
        <f t="shared" si="20"/>
        <v>0.045</v>
      </c>
      <c r="AX71" s="108"/>
    </row>
    <row r="72" spans="1:50" ht="12.75">
      <c r="A72" s="246" t="str">
        <f aca="true" t="shared" si="38" ref="A72:A108">IF(C72&gt;10,"Error Column C"," ")</f>
        <v> </v>
      </c>
      <c r="B72" s="467">
        <v>39725</v>
      </c>
      <c r="C72" s="202">
        <v>2</v>
      </c>
      <c r="D72" s="202">
        <v>33</v>
      </c>
      <c r="E72" s="202" t="s">
        <v>369</v>
      </c>
      <c r="F72" s="202" t="s">
        <v>371</v>
      </c>
      <c r="G72" s="202">
        <v>1</v>
      </c>
      <c r="H72" s="202">
        <v>103.6</v>
      </c>
      <c r="J72" s="184" t="str">
        <f t="shared" si="23"/>
        <v> </v>
      </c>
      <c r="K72" s="100"/>
      <c r="L72" s="325">
        <v>43</v>
      </c>
      <c r="M72" s="470">
        <v>7.5</v>
      </c>
      <c r="N72" s="167" t="str">
        <f t="shared" si="24"/>
        <v>Micotil 250</v>
      </c>
      <c r="O72" s="157">
        <f aca="true" t="shared" si="39" ref="O72:O135">IF(M72&gt;0,LOOKUP(L72,$AS$7:$AS$107,$AW$7:$AW$107)*M72," ")</f>
        <v>9.45</v>
      </c>
      <c r="P72" s="102"/>
      <c r="Q72" s="100"/>
      <c r="R72" s="331" t="str">
        <f t="shared" si="25"/>
        <v> </v>
      </c>
      <c r="S72" s="332" t="str">
        <f aca="true" t="shared" si="40" ref="S72:S135">IF(Q72&gt;0,LOOKUP(P72,$AS$7:$AS$107,$AW$7:$AW$107)*Q72," ")</f>
        <v> </v>
      </c>
      <c r="V72" s="167" t="str">
        <f t="shared" si="26"/>
        <v> </v>
      </c>
      <c r="W72" s="157" t="str">
        <f aca="true" t="shared" si="41" ref="W72:W135">IF(U72&gt;0,LOOKUP(T72,$AS$7:$AS$107,$AW$7:$AW$107)*U72," ")</f>
        <v> </v>
      </c>
      <c r="X72" s="102"/>
      <c r="Y72" s="100"/>
      <c r="Z72" s="331" t="str">
        <f t="shared" si="27"/>
        <v> </v>
      </c>
      <c r="AA72" s="332" t="str">
        <f aca="true" t="shared" si="42" ref="AA72:AA135">IF(Y72&gt;0,LOOKUP(X72,$AS$7:$AS$107,$AW$7:$AW$107)*Y72," ")</f>
        <v> </v>
      </c>
      <c r="AB72" s="335">
        <f t="shared" si="21"/>
        <v>9.45</v>
      </c>
      <c r="AF72" s="157" t="str">
        <f t="shared" si="28"/>
        <v> </v>
      </c>
      <c r="AG72" s="157">
        <f t="shared" si="29"/>
        <v>9.45</v>
      </c>
      <c r="AH72" s="157" t="str">
        <f t="shared" si="30"/>
        <v> </v>
      </c>
      <c r="AI72" s="157" t="str">
        <f t="shared" si="31"/>
        <v> </v>
      </c>
      <c r="AJ72" s="157" t="str">
        <f t="shared" si="32"/>
        <v> </v>
      </c>
      <c r="AK72" s="157" t="str">
        <f t="shared" si="33"/>
        <v> </v>
      </c>
      <c r="AL72" s="157" t="str">
        <f t="shared" si="34"/>
        <v> </v>
      </c>
      <c r="AM72" s="157" t="str">
        <f t="shared" si="35"/>
        <v> </v>
      </c>
      <c r="AN72" s="157" t="str">
        <f t="shared" si="36"/>
        <v> </v>
      </c>
      <c r="AO72" s="157" t="str">
        <f t="shared" si="37"/>
        <v> </v>
      </c>
      <c r="AP72" s="108"/>
      <c r="AQ72" s="108"/>
      <c r="AR72" s="115"/>
      <c r="AS72" s="115">
        <v>66</v>
      </c>
      <c r="AT72" s="99" t="s">
        <v>355</v>
      </c>
      <c r="AU72" s="210">
        <v>260</v>
      </c>
      <c r="AV72" s="211">
        <v>5000</v>
      </c>
      <c r="AW72" s="184">
        <f aca="true" t="shared" si="43" ref="AW72:AW107">IF(AU72&gt;0,AU72/AV72," ")</f>
        <v>0.052</v>
      </c>
      <c r="AX72" s="108"/>
    </row>
    <row r="73" spans="1:50" ht="12.75">
      <c r="A73" s="246" t="str">
        <f t="shared" si="38"/>
        <v> </v>
      </c>
      <c r="B73" s="467">
        <v>39725</v>
      </c>
      <c r="C73" s="202">
        <v>2</v>
      </c>
      <c r="D73" s="202">
        <v>296</v>
      </c>
      <c r="E73" s="202" t="s">
        <v>369</v>
      </c>
      <c r="F73" s="202" t="s">
        <v>372</v>
      </c>
      <c r="G73" s="202">
        <v>1</v>
      </c>
      <c r="H73" s="202">
        <v>105.5</v>
      </c>
      <c r="I73" s="202">
        <v>1</v>
      </c>
      <c r="J73" s="184">
        <f t="shared" si="23"/>
        <v>1.45</v>
      </c>
      <c r="K73" s="100"/>
      <c r="L73" s="325">
        <v>45</v>
      </c>
      <c r="M73" s="470">
        <v>22.5</v>
      </c>
      <c r="N73" s="167" t="str">
        <f t="shared" si="24"/>
        <v>Batril 250ml</v>
      </c>
      <c r="O73" s="157">
        <f t="shared" si="39"/>
        <v>14.850000000000001</v>
      </c>
      <c r="P73" s="102"/>
      <c r="Q73" s="100"/>
      <c r="R73" s="331" t="str">
        <f t="shared" si="25"/>
        <v> </v>
      </c>
      <c r="S73" s="332" t="str">
        <f t="shared" si="40"/>
        <v> </v>
      </c>
      <c r="V73" s="167" t="str">
        <f t="shared" si="26"/>
        <v> </v>
      </c>
      <c r="W73" s="157" t="str">
        <f t="shared" si="41"/>
        <v> </v>
      </c>
      <c r="X73" s="102"/>
      <c r="Y73" s="100"/>
      <c r="Z73" s="331" t="str">
        <f t="shared" si="27"/>
        <v> </v>
      </c>
      <c r="AA73" s="332" t="str">
        <f t="shared" si="42"/>
        <v> </v>
      </c>
      <c r="AB73" s="335">
        <f aca="true" t="shared" si="44" ref="AB73:AB108">IF(D73&gt;0,SUM(O73,S73,W73,AA73,J73),0)</f>
        <v>16.3</v>
      </c>
      <c r="AF73" s="157" t="str">
        <f t="shared" si="28"/>
        <v> </v>
      </c>
      <c r="AG73" s="157">
        <f t="shared" si="29"/>
        <v>16.3</v>
      </c>
      <c r="AH73" s="157" t="str">
        <f t="shared" si="30"/>
        <v> </v>
      </c>
      <c r="AI73" s="157" t="str">
        <f t="shared" si="31"/>
        <v> </v>
      </c>
      <c r="AJ73" s="157" t="str">
        <f t="shared" si="32"/>
        <v> </v>
      </c>
      <c r="AK73" s="157" t="str">
        <f t="shared" si="33"/>
        <v> </v>
      </c>
      <c r="AL73" s="157" t="str">
        <f t="shared" si="34"/>
        <v> </v>
      </c>
      <c r="AM73" s="157" t="str">
        <f t="shared" si="35"/>
        <v> </v>
      </c>
      <c r="AN73" s="157" t="str">
        <f t="shared" si="36"/>
        <v> </v>
      </c>
      <c r="AO73" s="157" t="str">
        <f t="shared" si="37"/>
        <v> </v>
      </c>
      <c r="AP73" s="108"/>
      <c r="AQ73" s="108"/>
      <c r="AR73" s="115"/>
      <c r="AS73" s="115">
        <v>67</v>
      </c>
      <c r="AT73" s="99" t="s">
        <v>356</v>
      </c>
      <c r="AU73" s="210">
        <v>90</v>
      </c>
      <c r="AV73" s="211">
        <v>5000</v>
      </c>
      <c r="AW73" s="184">
        <f t="shared" si="43"/>
        <v>0.018</v>
      </c>
      <c r="AX73" s="108"/>
    </row>
    <row r="74" spans="1:50" ht="12.75">
      <c r="A74" s="246" t="str">
        <f t="shared" si="38"/>
        <v> </v>
      </c>
      <c r="B74" s="467">
        <v>39725</v>
      </c>
      <c r="C74" s="202">
        <v>2</v>
      </c>
      <c r="D74" s="202">
        <v>12</v>
      </c>
      <c r="E74" s="202" t="s">
        <v>369</v>
      </c>
      <c r="F74" s="202" t="s">
        <v>373</v>
      </c>
      <c r="G74" s="202">
        <v>2</v>
      </c>
      <c r="H74" s="202">
        <v>104.2</v>
      </c>
      <c r="J74" s="184" t="str">
        <f t="shared" si="23"/>
        <v> </v>
      </c>
      <c r="K74" s="100"/>
      <c r="L74" s="325">
        <v>47</v>
      </c>
      <c r="M74" s="470">
        <v>10</v>
      </c>
      <c r="N74" s="167" t="str">
        <f t="shared" si="24"/>
        <v>Excenel</v>
      </c>
      <c r="O74" s="157">
        <f t="shared" si="39"/>
        <v>6.5</v>
      </c>
      <c r="P74" s="102"/>
      <c r="Q74" s="100"/>
      <c r="R74" s="331" t="str">
        <f t="shared" si="25"/>
        <v> </v>
      </c>
      <c r="S74" s="332" t="str">
        <f t="shared" si="40"/>
        <v> </v>
      </c>
      <c r="V74" s="167" t="str">
        <f t="shared" si="26"/>
        <v> </v>
      </c>
      <c r="W74" s="157" t="str">
        <f t="shared" si="41"/>
        <v> </v>
      </c>
      <c r="X74" s="102"/>
      <c r="Y74" s="100"/>
      <c r="Z74" s="331" t="str">
        <f t="shared" si="27"/>
        <v> </v>
      </c>
      <c r="AA74" s="332" t="str">
        <f t="shared" si="42"/>
        <v> </v>
      </c>
      <c r="AB74" s="335">
        <f t="shared" si="44"/>
        <v>6.5</v>
      </c>
      <c r="AF74" s="157" t="str">
        <f t="shared" si="28"/>
        <v> </v>
      </c>
      <c r="AG74" s="157">
        <f t="shared" si="29"/>
        <v>6.5</v>
      </c>
      <c r="AH74" s="157" t="str">
        <f t="shared" si="30"/>
        <v> </v>
      </c>
      <c r="AI74" s="157" t="str">
        <f t="shared" si="31"/>
        <v> </v>
      </c>
      <c r="AJ74" s="157" t="str">
        <f t="shared" si="32"/>
        <v> </v>
      </c>
      <c r="AK74" s="157" t="str">
        <f t="shared" si="33"/>
        <v> </v>
      </c>
      <c r="AL74" s="157" t="str">
        <f t="shared" si="34"/>
        <v> </v>
      </c>
      <c r="AM74" s="157" t="str">
        <f t="shared" si="35"/>
        <v> </v>
      </c>
      <c r="AN74" s="157" t="str">
        <f t="shared" si="36"/>
        <v> </v>
      </c>
      <c r="AO74" s="157" t="str">
        <f t="shared" si="37"/>
        <v> </v>
      </c>
      <c r="AP74" s="108"/>
      <c r="AQ74" s="108"/>
      <c r="AR74" s="115"/>
      <c r="AS74" s="115">
        <v>68</v>
      </c>
      <c r="AT74" s="99" t="s">
        <v>357</v>
      </c>
      <c r="AU74" s="210">
        <v>130</v>
      </c>
      <c r="AV74" s="211">
        <v>500</v>
      </c>
      <c r="AW74" s="184">
        <f t="shared" si="43"/>
        <v>0.26</v>
      </c>
      <c r="AX74" s="108"/>
    </row>
    <row r="75" spans="1:50" ht="12.75">
      <c r="A75" s="246" t="str">
        <f t="shared" si="38"/>
        <v> </v>
      </c>
      <c r="B75" s="467">
        <v>39725</v>
      </c>
      <c r="C75" s="202">
        <v>3</v>
      </c>
      <c r="D75" s="202">
        <v>276</v>
      </c>
      <c r="E75" s="202" t="s">
        <v>369</v>
      </c>
      <c r="F75" s="202" t="s">
        <v>374</v>
      </c>
      <c r="G75" s="202">
        <v>3</v>
      </c>
      <c r="H75" s="202">
        <v>103.8</v>
      </c>
      <c r="J75" s="184" t="str">
        <f t="shared" si="23"/>
        <v> </v>
      </c>
      <c r="K75" s="100"/>
      <c r="L75" s="325">
        <v>51</v>
      </c>
      <c r="M75" s="470">
        <v>5.5</v>
      </c>
      <c r="N75" s="167" t="str">
        <f t="shared" si="24"/>
        <v>Draxxin</v>
      </c>
      <c r="O75" s="157">
        <f t="shared" si="39"/>
        <v>19.8</v>
      </c>
      <c r="P75" s="102"/>
      <c r="Q75" s="100"/>
      <c r="R75" s="331" t="str">
        <f t="shared" si="25"/>
        <v> </v>
      </c>
      <c r="S75" s="332" t="str">
        <f t="shared" si="40"/>
        <v> </v>
      </c>
      <c r="V75" s="167" t="str">
        <f t="shared" si="26"/>
        <v> </v>
      </c>
      <c r="W75" s="157" t="str">
        <f t="shared" si="41"/>
        <v> </v>
      </c>
      <c r="X75" s="102"/>
      <c r="Y75" s="100"/>
      <c r="Z75" s="331" t="str">
        <f t="shared" si="27"/>
        <v> </v>
      </c>
      <c r="AA75" s="332" t="str">
        <f t="shared" si="42"/>
        <v> </v>
      </c>
      <c r="AB75" s="335">
        <f t="shared" si="44"/>
        <v>19.8</v>
      </c>
      <c r="AF75" s="157" t="str">
        <f t="shared" si="28"/>
        <v> </v>
      </c>
      <c r="AG75" s="157" t="str">
        <f t="shared" si="29"/>
        <v> </v>
      </c>
      <c r="AH75" s="157">
        <f t="shared" si="30"/>
        <v>19.8</v>
      </c>
      <c r="AI75" s="157" t="str">
        <f t="shared" si="31"/>
        <v> </v>
      </c>
      <c r="AJ75" s="157" t="str">
        <f t="shared" si="32"/>
        <v> </v>
      </c>
      <c r="AK75" s="157" t="str">
        <f t="shared" si="33"/>
        <v> </v>
      </c>
      <c r="AL75" s="157" t="str">
        <f t="shared" si="34"/>
        <v> </v>
      </c>
      <c r="AM75" s="157" t="str">
        <f t="shared" si="35"/>
        <v> </v>
      </c>
      <c r="AN75" s="157" t="str">
        <f t="shared" si="36"/>
        <v> </v>
      </c>
      <c r="AO75" s="157" t="str">
        <f t="shared" si="37"/>
        <v> </v>
      </c>
      <c r="AP75" s="108"/>
      <c r="AQ75" s="108"/>
      <c r="AR75" s="115"/>
      <c r="AS75" s="115">
        <v>69</v>
      </c>
      <c r="AT75" s="100" t="s">
        <v>228</v>
      </c>
      <c r="AU75" s="210">
        <v>167</v>
      </c>
      <c r="AV75" s="211">
        <v>500</v>
      </c>
      <c r="AW75" s="184">
        <f t="shared" si="43"/>
        <v>0.334</v>
      </c>
      <c r="AX75" s="108"/>
    </row>
    <row r="76" spans="1:50" ht="12.75">
      <c r="A76" s="246" t="str">
        <f t="shared" si="38"/>
        <v> </v>
      </c>
      <c r="B76" s="467">
        <v>39725</v>
      </c>
      <c r="C76" s="202">
        <v>3</v>
      </c>
      <c r="D76" s="202">
        <v>98</v>
      </c>
      <c r="E76" s="202" t="s">
        <v>369</v>
      </c>
      <c r="F76" s="202" t="s">
        <v>180</v>
      </c>
      <c r="G76" s="202">
        <v>1</v>
      </c>
      <c r="H76" s="202">
        <v>105.1</v>
      </c>
      <c r="I76" s="202">
        <v>1</v>
      </c>
      <c r="J76" s="184">
        <f t="shared" si="23"/>
        <v>1.45</v>
      </c>
      <c r="K76" s="100"/>
      <c r="L76" s="325">
        <v>43</v>
      </c>
      <c r="M76" s="470">
        <v>5.25</v>
      </c>
      <c r="N76" s="167" t="str">
        <f t="shared" si="24"/>
        <v>Micotil 250</v>
      </c>
      <c r="O76" s="157">
        <f t="shared" si="39"/>
        <v>6.615</v>
      </c>
      <c r="P76" s="102"/>
      <c r="Q76" s="100"/>
      <c r="R76" s="331" t="str">
        <f t="shared" si="25"/>
        <v> </v>
      </c>
      <c r="S76" s="332" t="str">
        <f t="shared" si="40"/>
        <v> </v>
      </c>
      <c r="V76" s="167" t="str">
        <f t="shared" si="26"/>
        <v> </v>
      </c>
      <c r="W76" s="157" t="str">
        <f t="shared" si="41"/>
        <v> </v>
      </c>
      <c r="X76" s="102"/>
      <c r="Y76" s="100"/>
      <c r="Z76" s="331" t="str">
        <f t="shared" si="27"/>
        <v> </v>
      </c>
      <c r="AA76" s="332" t="str">
        <f t="shared" si="42"/>
        <v> </v>
      </c>
      <c r="AB76" s="335">
        <f t="shared" si="44"/>
        <v>8.065</v>
      </c>
      <c r="AF76" s="157" t="str">
        <f t="shared" si="28"/>
        <v> </v>
      </c>
      <c r="AG76" s="157" t="str">
        <f t="shared" si="29"/>
        <v> </v>
      </c>
      <c r="AH76" s="157">
        <f t="shared" si="30"/>
        <v>8.065</v>
      </c>
      <c r="AI76" s="157" t="str">
        <f t="shared" si="31"/>
        <v> </v>
      </c>
      <c r="AJ76" s="157" t="str">
        <f t="shared" si="32"/>
        <v> </v>
      </c>
      <c r="AK76" s="157" t="str">
        <f t="shared" si="33"/>
        <v> </v>
      </c>
      <c r="AL76" s="157" t="str">
        <f t="shared" si="34"/>
        <v> </v>
      </c>
      <c r="AM76" s="157" t="str">
        <f t="shared" si="35"/>
        <v> </v>
      </c>
      <c r="AN76" s="157" t="str">
        <f t="shared" si="36"/>
        <v> </v>
      </c>
      <c r="AO76" s="157" t="str">
        <f t="shared" si="37"/>
        <v> </v>
      </c>
      <c r="AP76" s="108"/>
      <c r="AQ76" s="108"/>
      <c r="AR76" s="115"/>
      <c r="AS76" s="115">
        <v>70</v>
      </c>
      <c r="AT76" s="100" t="s">
        <v>229</v>
      </c>
      <c r="AU76" s="210">
        <v>98</v>
      </c>
      <c r="AV76" s="211">
        <v>200</v>
      </c>
      <c r="AW76" s="184">
        <f t="shared" si="43"/>
        <v>0.49</v>
      </c>
      <c r="AX76" s="108"/>
    </row>
    <row r="77" spans="1:50" ht="12.75">
      <c r="A77" s="246" t="str">
        <f t="shared" si="38"/>
        <v> </v>
      </c>
      <c r="B77" s="467">
        <v>39725</v>
      </c>
      <c r="C77" s="202">
        <v>3</v>
      </c>
      <c r="D77" s="202">
        <v>47</v>
      </c>
      <c r="E77" s="202" t="s">
        <v>369</v>
      </c>
      <c r="F77" s="202" t="s">
        <v>180</v>
      </c>
      <c r="G77" s="202">
        <v>1</v>
      </c>
      <c r="H77" s="202">
        <v>104.6</v>
      </c>
      <c r="I77" s="202">
        <v>1</v>
      </c>
      <c r="J77" s="184">
        <f t="shared" si="23"/>
        <v>1.45</v>
      </c>
      <c r="K77" s="100"/>
      <c r="L77" s="325">
        <v>45</v>
      </c>
      <c r="M77" s="470">
        <v>15.7</v>
      </c>
      <c r="N77" s="167" t="str">
        <f t="shared" si="24"/>
        <v>Batril 250ml</v>
      </c>
      <c r="O77" s="157">
        <f t="shared" si="39"/>
        <v>10.362</v>
      </c>
      <c r="P77" s="102"/>
      <c r="Q77" s="100"/>
      <c r="R77" s="331" t="str">
        <f t="shared" si="25"/>
        <v> </v>
      </c>
      <c r="S77" s="332" t="str">
        <f t="shared" si="40"/>
        <v> </v>
      </c>
      <c r="V77" s="167" t="str">
        <f t="shared" si="26"/>
        <v> </v>
      </c>
      <c r="W77" s="157" t="str">
        <f t="shared" si="41"/>
        <v> </v>
      </c>
      <c r="X77" s="102"/>
      <c r="Y77" s="100"/>
      <c r="Z77" s="331" t="str">
        <f t="shared" si="27"/>
        <v> </v>
      </c>
      <c r="AA77" s="332" t="str">
        <f t="shared" si="42"/>
        <v> </v>
      </c>
      <c r="AB77" s="335">
        <f t="shared" si="44"/>
        <v>11.812</v>
      </c>
      <c r="AF77" s="157" t="str">
        <f t="shared" si="28"/>
        <v> </v>
      </c>
      <c r="AG77" s="157" t="str">
        <f t="shared" si="29"/>
        <v> </v>
      </c>
      <c r="AH77" s="157">
        <f t="shared" si="30"/>
        <v>11.812</v>
      </c>
      <c r="AI77" s="157" t="str">
        <f t="shared" si="31"/>
        <v> </v>
      </c>
      <c r="AJ77" s="157" t="str">
        <f t="shared" si="32"/>
        <v> </v>
      </c>
      <c r="AK77" s="157" t="str">
        <f t="shared" si="33"/>
        <v> </v>
      </c>
      <c r="AL77" s="157" t="str">
        <f t="shared" si="34"/>
        <v> </v>
      </c>
      <c r="AM77" s="157" t="str">
        <f t="shared" si="35"/>
        <v> </v>
      </c>
      <c r="AN77" s="157" t="str">
        <f t="shared" si="36"/>
        <v> </v>
      </c>
      <c r="AO77" s="157" t="str">
        <f t="shared" si="37"/>
        <v> </v>
      </c>
      <c r="AP77" s="108"/>
      <c r="AQ77" s="108"/>
      <c r="AR77" s="115"/>
      <c r="AS77" s="115">
        <v>71</v>
      </c>
      <c r="AT77" s="100" t="s">
        <v>358</v>
      </c>
      <c r="AU77" s="210">
        <v>82</v>
      </c>
      <c r="AV77" s="211">
        <v>200</v>
      </c>
      <c r="AW77" s="184">
        <f t="shared" si="43"/>
        <v>0.41</v>
      </c>
      <c r="AX77" s="108"/>
    </row>
    <row r="78" spans="1:50" ht="12.75">
      <c r="A78" s="246" t="str">
        <f t="shared" si="38"/>
        <v> </v>
      </c>
      <c r="B78" s="467">
        <v>39725</v>
      </c>
      <c r="C78" s="202">
        <v>3</v>
      </c>
      <c r="D78" s="202">
        <v>251</v>
      </c>
      <c r="E78" s="202" t="s">
        <v>369</v>
      </c>
      <c r="F78" s="202" t="s">
        <v>375</v>
      </c>
      <c r="G78" s="202">
        <v>2</v>
      </c>
      <c r="H78" s="202">
        <v>104.2</v>
      </c>
      <c r="I78" s="202">
        <v>1</v>
      </c>
      <c r="J78" s="184">
        <f t="shared" si="23"/>
        <v>1.45</v>
      </c>
      <c r="K78" s="100"/>
      <c r="L78" s="325">
        <v>47</v>
      </c>
      <c r="M78" s="470">
        <v>7</v>
      </c>
      <c r="N78" s="167" t="str">
        <f t="shared" si="24"/>
        <v>Excenel</v>
      </c>
      <c r="O78" s="157">
        <f t="shared" si="39"/>
        <v>4.55</v>
      </c>
      <c r="P78" s="102"/>
      <c r="Q78" s="100"/>
      <c r="R78" s="331" t="str">
        <f t="shared" si="25"/>
        <v> </v>
      </c>
      <c r="S78" s="332" t="str">
        <f t="shared" si="40"/>
        <v> </v>
      </c>
      <c r="V78" s="167" t="str">
        <f t="shared" si="26"/>
        <v> </v>
      </c>
      <c r="W78" s="157" t="str">
        <f t="shared" si="41"/>
        <v> </v>
      </c>
      <c r="X78" s="102"/>
      <c r="Y78" s="100"/>
      <c r="Z78" s="331" t="str">
        <f t="shared" si="27"/>
        <v> </v>
      </c>
      <c r="AA78" s="332" t="str">
        <f t="shared" si="42"/>
        <v> </v>
      </c>
      <c r="AB78" s="335">
        <f t="shared" si="44"/>
        <v>6</v>
      </c>
      <c r="AF78" s="157" t="str">
        <f t="shared" si="28"/>
        <v> </v>
      </c>
      <c r="AG78" s="157" t="str">
        <f t="shared" si="29"/>
        <v> </v>
      </c>
      <c r="AH78" s="157">
        <f t="shared" si="30"/>
        <v>6</v>
      </c>
      <c r="AI78" s="157" t="str">
        <f t="shared" si="31"/>
        <v> </v>
      </c>
      <c r="AJ78" s="157" t="str">
        <f t="shared" si="32"/>
        <v> </v>
      </c>
      <c r="AK78" s="157" t="str">
        <f t="shared" si="33"/>
        <v> </v>
      </c>
      <c r="AL78" s="157" t="str">
        <f t="shared" si="34"/>
        <v> </v>
      </c>
      <c r="AM78" s="157" t="str">
        <f t="shared" si="35"/>
        <v> </v>
      </c>
      <c r="AN78" s="157" t="str">
        <f t="shared" si="36"/>
        <v> </v>
      </c>
      <c r="AO78" s="157" t="str">
        <f t="shared" si="37"/>
        <v> </v>
      </c>
      <c r="AP78" s="108"/>
      <c r="AQ78" s="108"/>
      <c r="AR78" s="115"/>
      <c r="AS78" s="115">
        <v>72</v>
      </c>
      <c r="AT78" s="100" t="s">
        <v>358</v>
      </c>
      <c r="AU78" s="210">
        <v>140</v>
      </c>
      <c r="AV78" s="211">
        <v>500</v>
      </c>
      <c r="AW78" s="184">
        <f t="shared" si="43"/>
        <v>0.28</v>
      </c>
      <c r="AX78" s="108"/>
    </row>
    <row r="79" spans="1:50" ht="12.75">
      <c r="A79" s="246" t="str">
        <f t="shared" si="38"/>
        <v> </v>
      </c>
      <c r="B79" s="467">
        <v>39725</v>
      </c>
      <c r="C79" s="202">
        <v>2</v>
      </c>
      <c r="D79" s="202">
        <v>115</v>
      </c>
      <c r="E79" s="202" t="s">
        <v>369</v>
      </c>
      <c r="F79" s="202" t="s">
        <v>180</v>
      </c>
      <c r="G79" s="202">
        <v>1</v>
      </c>
      <c r="H79" s="202">
        <v>104.5</v>
      </c>
      <c r="J79" s="184" t="str">
        <f t="shared" si="23"/>
        <v> </v>
      </c>
      <c r="K79" s="100"/>
      <c r="L79" s="325">
        <v>51</v>
      </c>
      <c r="M79" s="470">
        <v>3.85</v>
      </c>
      <c r="N79" s="167" t="str">
        <f t="shared" si="24"/>
        <v>Draxxin</v>
      </c>
      <c r="O79" s="157">
        <f t="shared" si="39"/>
        <v>13.860000000000001</v>
      </c>
      <c r="P79" s="102"/>
      <c r="Q79" s="100"/>
      <c r="R79" s="331" t="str">
        <f t="shared" si="25"/>
        <v> </v>
      </c>
      <c r="S79" s="332" t="str">
        <f t="shared" si="40"/>
        <v> </v>
      </c>
      <c r="V79" s="167" t="str">
        <f t="shared" si="26"/>
        <v> </v>
      </c>
      <c r="W79" s="157" t="str">
        <f t="shared" si="41"/>
        <v> </v>
      </c>
      <c r="X79" s="102"/>
      <c r="Y79" s="100"/>
      <c r="Z79" s="331" t="str">
        <f t="shared" si="27"/>
        <v> </v>
      </c>
      <c r="AA79" s="332" t="str">
        <f t="shared" si="42"/>
        <v> </v>
      </c>
      <c r="AB79" s="335">
        <f t="shared" si="44"/>
        <v>13.860000000000001</v>
      </c>
      <c r="AF79" s="157" t="str">
        <f t="shared" si="28"/>
        <v> </v>
      </c>
      <c r="AG79" s="157">
        <f t="shared" si="29"/>
        <v>13.860000000000001</v>
      </c>
      <c r="AH79" s="157" t="str">
        <f t="shared" si="30"/>
        <v> </v>
      </c>
      <c r="AI79" s="157" t="str">
        <f t="shared" si="31"/>
        <v> </v>
      </c>
      <c r="AJ79" s="157" t="str">
        <f t="shared" si="32"/>
        <v> </v>
      </c>
      <c r="AK79" s="157" t="str">
        <f t="shared" si="33"/>
        <v> </v>
      </c>
      <c r="AL79" s="157" t="str">
        <f t="shared" si="34"/>
        <v> </v>
      </c>
      <c r="AM79" s="157" t="str">
        <f t="shared" si="35"/>
        <v> </v>
      </c>
      <c r="AN79" s="157" t="str">
        <f t="shared" si="36"/>
        <v> </v>
      </c>
      <c r="AO79" s="157" t="str">
        <f t="shared" si="37"/>
        <v> </v>
      </c>
      <c r="AP79" s="108"/>
      <c r="AQ79" s="108"/>
      <c r="AR79" s="115"/>
      <c r="AS79" s="115">
        <v>73</v>
      </c>
      <c r="AT79" s="100" t="s">
        <v>230</v>
      </c>
      <c r="AU79" s="210">
        <v>362</v>
      </c>
      <c r="AV79" s="211">
        <v>3785</v>
      </c>
      <c r="AW79" s="184">
        <f t="shared" si="43"/>
        <v>0.09564068692206076</v>
      </c>
      <c r="AX79" s="108"/>
    </row>
    <row r="80" spans="1:50" ht="12.75">
      <c r="A80" s="246" t="str">
        <f t="shared" si="38"/>
        <v> </v>
      </c>
      <c r="B80" s="467">
        <v>39725</v>
      </c>
      <c r="C80" s="202">
        <v>2</v>
      </c>
      <c r="D80" s="202">
        <v>132</v>
      </c>
      <c r="E80" s="202" t="s">
        <v>369</v>
      </c>
      <c r="F80" s="202" t="s">
        <v>180</v>
      </c>
      <c r="G80" s="202">
        <v>1</v>
      </c>
      <c r="H80" s="202">
        <v>105.1</v>
      </c>
      <c r="J80" s="184" t="str">
        <f t="shared" si="23"/>
        <v> </v>
      </c>
      <c r="K80" s="100"/>
      <c r="L80" s="325">
        <v>43</v>
      </c>
      <c r="M80" s="470">
        <v>6</v>
      </c>
      <c r="N80" s="167" t="str">
        <f t="shared" si="24"/>
        <v>Micotil 250</v>
      </c>
      <c r="O80" s="157">
        <f t="shared" si="39"/>
        <v>7.5600000000000005</v>
      </c>
      <c r="P80" s="102"/>
      <c r="Q80" s="100"/>
      <c r="R80" s="331" t="str">
        <f t="shared" si="25"/>
        <v> </v>
      </c>
      <c r="S80" s="332" t="str">
        <f t="shared" si="40"/>
        <v> </v>
      </c>
      <c r="V80" s="167" t="str">
        <f t="shared" si="26"/>
        <v> </v>
      </c>
      <c r="W80" s="157" t="str">
        <f t="shared" si="41"/>
        <v> </v>
      </c>
      <c r="X80" s="102"/>
      <c r="Y80" s="100"/>
      <c r="Z80" s="331" t="str">
        <f t="shared" si="27"/>
        <v> </v>
      </c>
      <c r="AA80" s="332" t="str">
        <f t="shared" si="42"/>
        <v> </v>
      </c>
      <c r="AB80" s="335">
        <f t="shared" si="44"/>
        <v>7.5600000000000005</v>
      </c>
      <c r="AF80" s="157" t="str">
        <f t="shared" si="28"/>
        <v> </v>
      </c>
      <c r="AG80" s="157">
        <f t="shared" si="29"/>
        <v>7.5600000000000005</v>
      </c>
      <c r="AH80" s="157" t="str">
        <f t="shared" si="30"/>
        <v> </v>
      </c>
      <c r="AI80" s="157" t="str">
        <f t="shared" si="31"/>
        <v> </v>
      </c>
      <c r="AJ80" s="157" t="str">
        <f t="shared" si="32"/>
        <v> </v>
      </c>
      <c r="AK80" s="157" t="str">
        <f t="shared" si="33"/>
        <v> </v>
      </c>
      <c r="AL80" s="157" t="str">
        <f t="shared" si="34"/>
        <v> </v>
      </c>
      <c r="AM80" s="157" t="str">
        <f t="shared" si="35"/>
        <v> </v>
      </c>
      <c r="AN80" s="157" t="str">
        <f t="shared" si="36"/>
        <v> </v>
      </c>
      <c r="AO80" s="157" t="str">
        <f t="shared" si="37"/>
        <v> </v>
      </c>
      <c r="AP80" s="108"/>
      <c r="AQ80" s="108"/>
      <c r="AR80" s="115"/>
      <c r="AS80" s="115">
        <v>74</v>
      </c>
      <c r="AT80" s="100" t="s">
        <v>231</v>
      </c>
      <c r="AU80" s="210">
        <v>290</v>
      </c>
      <c r="AV80" s="211">
        <v>5000</v>
      </c>
      <c r="AW80" s="184">
        <f t="shared" si="43"/>
        <v>0.058</v>
      </c>
      <c r="AX80" s="108"/>
    </row>
    <row r="81" spans="1:50" ht="12.75">
      <c r="A81" s="246" t="str">
        <f t="shared" si="38"/>
        <v> </v>
      </c>
      <c r="B81" s="467">
        <v>39725</v>
      </c>
      <c r="C81" s="202">
        <v>2</v>
      </c>
      <c r="D81" s="202">
        <v>251</v>
      </c>
      <c r="E81" s="202" t="s">
        <v>369</v>
      </c>
      <c r="F81" s="202" t="s">
        <v>371</v>
      </c>
      <c r="G81" s="202">
        <v>3</v>
      </c>
      <c r="H81" s="202">
        <v>102.5</v>
      </c>
      <c r="J81" s="184" t="str">
        <f t="shared" si="23"/>
        <v> </v>
      </c>
      <c r="K81" s="100"/>
      <c r="L81" s="325">
        <v>45</v>
      </c>
      <c r="M81" s="470">
        <v>18</v>
      </c>
      <c r="N81" s="167" t="str">
        <f t="shared" si="24"/>
        <v>Batril 250ml</v>
      </c>
      <c r="O81" s="157">
        <f t="shared" si="39"/>
        <v>11.88</v>
      </c>
      <c r="P81" s="102"/>
      <c r="Q81" s="100"/>
      <c r="R81" s="331" t="str">
        <f t="shared" si="25"/>
        <v> </v>
      </c>
      <c r="S81" s="332" t="str">
        <f t="shared" si="40"/>
        <v> </v>
      </c>
      <c r="V81" s="167" t="str">
        <f t="shared" si="26"/>
        <v> </v>
      </c>
      <c r="W81" s="157" t="str">
        <f t="shared" si="41"/>
        <v> </v>
      </c>
      <c r="X81" s="102"/>
      <c r="Y81" s="100"/>
      <c r="Z81" s="331" t="str">
        <f t="shared" si="27"/>
        <v> </v>
      </c>
      <c r="AA81" s="332" t="str">
        <f t="shared" si="42"/>
        <v> </v>
      </c>
      <c r="AB81" s="335">
        <f t="shared" si="44"/>
        <v>11.88</v>
      </c>
      <c r="AF81" s="157" t="str">
        <f t="shared" si="28"/>
        <v> </v>
      </c>
      <c r="AG81" s="157">
        <f t="shared" si="29"/>
        <v>11.88</v>
      </c>
      <c r="AH81" s="157" t="str">
        <f t="shared" si="30"/>
        <v> </v>
      </c>
      <c r="AI81" s="157" t="str">
        <f t="shared" si="31"/>
        <v> </v>
      </c>
      <c r="AJ81" s="157" t="str">
        <f t="shared" si="32"/>
        <v> </v>
      </c>
      <c r="AK81" s="157" t="str">
        <f t="shared" si="33"/>
        <v> </v>
      </c>
      <c r="AL81" s="157" t="str">
        <f t="shared" si="34"/>
        <v> </v>
      </c>
      <c r="AM81" s="157" t="str">
        <f t="shared" si="35"/>
        <v> </v>
      </c>
      <c r="AN81" s="157" t="str">
        <f t="shared" si="36"/>
        <v> </v>
      </c>
      <c r="AO81" s="157" t="str">
        <f t="shared" si="37"/>
        <v> </v>
      </c>
      <c r="AP81" s="108"/>
      <c r="AQ81" s="108"/>
      <c r="AS81" s="115">
        <v>75</v>
      </c>
      <c r="AT81" s="100" t="s">
        <v>204</v>
      </c>
      <c r="AU81" s="208">
        <v>78.5</v>
      </c>
      <c r="AV81" s="202">
        <v>3785</v>
      </c>
      <c r="AW81" s="184">
        <f t="shared" si="43"/>
        <v>0.020739762219286657</v>
      </c>
      <c r="AX81" s="108"/>
    </row>
    <row r="82" spans="1:50" ht="12.75">
      <c r="A82" s="246" t="str">
        <f t="shared" si="38"/>
        <v> </v>
      </c>
      <c r="B82" s="467">
        <v>39725</v>
      </c>
      <c r="C82" s="202">
        <v>2</v>
      </c>
      <c r="D82" s="202">
        <v>193</v>
      </c>
      <c r="E82" s="202" t="s">
        <v>369</v>
      </c>
      <c r="F82" s="202" t="s">
        <v>372</v>
      </c>
      <c r="G82" s="202">
        <v>1</v>
      </c>
      <c r="H82" s="202">
        <v>103.6</v>
      </c>
      <c r="J82" s="184" t="str">
        <f t="shared" si="23"/>
        <v> </v>
      </c>
      <c r="K82" s="100"/>
      <c r="L82" s="325">
        <v>47</v>
      </c>
      <c r="M82" s="470">
        <v>8</v>
      </c>
      <c r="N82" s="167" t="str">
        <f t="shared" si="24"/>
        <v>Excenel</v>
      </c>
      <c r="O82" s="157">
        <f t="shared" si="39"/>
        <v>5.2</v>
      </c>
      <c r="P82" s="102"/>
      <c r="Q82" s="100"/>
      <c r="R82" s="331" t="str">
        <f t="shared" si="25"/>
        <v> </v>
      </c>
      <c r="S82" s="332" t="str">
        <f t="shared" si="40"/>
        <v> </v>
      </c>
      <c r="V82" s="167" t="str">
        <f t="shared" si="26"/>
        <v> </v>
      </c>
      <c r="W82" s="157" t="str">
        <f t="shared" si="41"/>
        <v> </v>
      </c>
      <c r="X82" s="102"/>
      <c r="Y82" s="100"/>
      <c r="Z82" s="331" t="str">
        <f t="shared" si="27"/>
        <v> </v>
      </c>
      <c r="AA82" s="332" t="str">
        <f t="shared" si="42"/>
        <v> </v>
      </c>
      <c r="AB82" s="335">
        <f t="shared" si="44"/>
        <v>5.2</v>
      </c>
      <c r="AF82" s="157" t="str">
        <f t="shared" si="28"/>
        <v> </v>
      </c>
      <c r="AG82" s="157">
        <f t="shared" si="29"/>
        <v>5.2</v>
      </c>
      <c r="AH82" s="157" t="str">
        <f t="shared" si="30"/>
        <v> </v>
      </c>
      <c r="AI82" s="157" t="str">
        <f t="shared" si="31"/>
        <v> </v>
      </c>
      <c r="AJ82" s="157" t="str">
        <f t="shared" si="32"/>
        <v> </v>
      </c>
      <c r="AK82" s="157" t="str">
        <f t="shared" si="33"/>
        <v> </v>
      </c>
      <c r="AL82" s="157" t="str">
        <f t="shared" si="34"/>
        <v> </v>
      </c>
      <c r="AM82" s="157" t="str">
        <f t="shared" si="35"/>
        <v> </v>
      </c>
      <c r="AN82" s="157" t="str">
        <f t="shared" si="36"/>
        <v> </v>
      </c>
      <c r="AO82" s="157" t="str">
        <f t="shared" si="37"/>
        <v> </v>
      </c>
      <c r="AP82" s="108"/>
      <c r="AQ82" s="108"/>
      <c r="AR82" s="115"/>
      <c r="AS82" s="115">
        <v>76</v>
      </c>
      <c r="AU82" s="208"/>
      <c r="AV82" s="202"/>
      <c r="AW82" s="184" t="str">
        <f t="shared" si="43"/>
        <v> </v>
      </c>
      <c r="AX82" s="108"/>
    </row>
    <row r="83" spans="1:50" ht="12.75">
      <c r="A83" s="246" t="str">
        <f t="shared" si="38"/>
        <v> </v>
      </c>
      <c r="B83" s="467">
        <v>39727</v>
      </c>
      <c r="C83" s="202">
        <v>4</v>
      </c>
      <c r="D83" s="202">
        <v>272</v>
      </c>
      <c r="E83" s="202" t="s">
        <v>369</v>
      </c>
      <c r="F83" s="202" t="s">
        <v>373</v>
      </c>
      <c r="G83" s="202">
        <v>2</v>
      </c>
      <c r="H83" s="202">
        <v>105.5</v>
      </c>
      <c r="I83" s="202">
        <v>1</v>
      </c>
      <c r="J83" s="184">
        <f t="shared" si="23"/>
        <v>1.45</v>
      </c>
      <c r="K83" s="100"/>
      <c r="L83" s="325">
        <v>51</v>
      </c>
      <c r="M83" s="470">
        <v>4.4</v>
      </c>
      <c r="N83" s="167" t="str">
        <f t="shared" si="24"/>
        <v>Draxxin</v>
      </c>
      <c r="O83" s="157">
        <f t="shared" si="39"/>
        <v>15.840000000000002</v>
      </c>
      <c r="P83" s="102"/>
      <c r="Q83" s="100"/>
      <c r="R83" s="331" t="str">
        <f t="shared" si="25"/>
        <v> </v>
      </c>
      <c r="S83" s="332" t="str">
        <f t="shared" si="40"/>
        <v> </v>
      </c>
      <c r="V83" s="167" t="str">
        <f t="shared" si="26"/>
        <v> </v>
      </c>
      <c r="W83" s="157" t="str">
        <f t="shared" si="41"/>
        <v> </v>
      </c>
      <c r="X83" s="102"/>
      <c r="Y83" s="100"/>
      <c r="Z83" s="331" t="str">
        <f t="shared" si="27"/>
        <v> </v>
      </c>
      <c r="AA83" s="332" t="str">
        <f t="shared" si="42"/>
        <v> </v>
      </c>
      <c r="AB83" s="335">
        <f t="shared" si="44"/>
        <v>17.290000000000003</v>
      </c>
      <c r="AF83" s="157" t="str">
        <f t="shared" si="28"/>
        <v> </v>
      </c>
      <c r="AG83" s="157" t="str">
        <f t="shared" si="29"/>
        <v> </v>
      </c>
      <c r="AH83" s="157" t="str">
        <f t="shared" si="30"/>
        <v> </v>
      </c>
      <c r="AI83" s="157">
        <f t="shared" si="31"/>
        <v>17.290000000000003</v>
      </c>
      <c r="AJ83" s="157" t="str">
        <f t="shared" si="32"/>
        <v> </v>
      </c>
      <c r="AK83" s="157" t="str">
        <f t="shared" si="33"/>
        <v> </v>
      </c>
      <c r="AL83" s="157" t="str">
        <f t="shared" si="34"/>
        <v> </v>
      </c>
      <c r="AM83" s="157" t="str">
        <f t="shared" si="35"/>
        <v> </v>
      </c>
      <c r="AN83" s="157" t="str">
        <f t="shared" si="36"/>
        <v> </v>
      </c>
      <c r="AO83" s="157" t="str">
        <f t="shared" si="37"/>
        <v> </v>
      </c>
      <c r="AP83" s="108"/>
      <c r="AQ83" s="108"/>
      <c r="AR83" s="115"/>
      <c r="AS83" s="115">
        <v>77</v>
      </c>
      <c r="AU83" s="208"/>
      <c r="AV83" s="202"/>
      <c r="AW83" s="184" t="str">
        <f t="shared" si="43"/>
        <v> </v>
      </c>
      <c r="AX83" s="108"/>
    </row>
    <row r="84" spans="1:50" ht="12.75">
      <c r="A84" s="246" t="str">
        <f t="shared" si="38"/>
        <v> </v>
      </c>
      <c r="B84" s="467">
        <v>39727</v>
      </c>
      <c r="C84" s="202">
        <v>4</v>
      </c>
      <c r="D84" s="202">
        <v>166</v>
      </c>
      <c r="E84" s="202" t="s">
        <v>369</v>
      </c>
      <c r="F84" s="202" t="s">
        <v>374</v>
      </c>
      <c r="G84" s="202">
        <v>1</v>
      </c>
      <c r="H84" s="202">
        <v>104.2</v>
      </c>
      <c r="I84" s="202">
        <v>1</v>
      </c>
      <c r="J84" s="184">
        <f t="shared" si="23"/>
        <v>1.45</v>
      </c>
      <c r="K84" s="100"/>
      <c r="L84" s="325">
        <v>43</v>
      </c>
      <c r="M84" s="470">
        <v>7.5</v>
      </c>
      <c r="N84" s="167" t="str">
        <f t="shared" si="24"/>
        <v>Micotil 250</v>
      </c>
      <c r="O84" s="157">
        <f t="shared" si="39"/>
        <v>9.45</v>
      </c>
      <c r="P84" s="102"/>
      <c r="Q84" s="100"/>
      <c r="R84" s="331" t="str">
        <f t="shared" si="25"/>
        <v> </v>
      </c>
      <c r="S84" s="332" t="str">
        <f t="shared" si="40"/>
        <v> </v>
      </c>
      <c r="V84" s="167" t="str">
        <f t="shared" si="26"/>
        <v> </v>
      </c>
      <c r="W84" s="157" t="str">
        <f t="shared" si="41"/>
        <v> </v>
      </c>
      <c r="X84" s="102"/>
      <c r="Y84" s="100"/>
      <c r="Z84" s="331" t="str">
        <f t="shared" si="27"/>
        <v> </v>
      </c>
      <c r="AA84" s="332" t="str">
        <f t="shared" si="42"/>
        <v> </v>
      </c>
      <c r="AB84" s="335">
        <f t="shared" si="44"/>
        <v>10.899999999999999</v>
      </c>
      <c r="AF84" s="157" t="str">
        <f t="shared" si="28"/>
        <v> </v>
      </c>
      <c r="AG84" s="157" t="str">
        <f t="shared" si="29"/>
        <v> </v>
      </c>
      <c r="AH84" s="157" t="str">
        <f t="shared" si="30"/>
        <v> </v>
      </c>
      <c r="AI84" s="157">
        <f t="shared" si="31"/>
        <v>10.899999999999999</v>
      </c>
      <c r="AJ84" s="157" t="str">
        <f t="shared" si="32"/>
        <v> </v>
      </c>
      <c r="AK84" s="157" t="str">
        <f t="shared" si="33"/>
        <v> </v>
      </c>
      <c r="AL84" s="157" t="str">
        <f t="shared" si="34"/>
        <v> </v>
      </c>
      <c r="AM84" s="157" t="str">
        <f t="shared" si="35"/>
        <v> </v>
      </c>
      <c r="AN84" s="157" t="str">
        <f t="shared" si="36"/>
        <v> </v>
      </c>
      <c r="AO84" s="157" t="str">
        <f t="shared" si="37"/>
        <v> </v>
      </c>
      <c r="AP84" s="108"/>
      <c r="AQ84" s="108"/>
      <c r="AR84" s="115"/>
      <c r="AS84" s="115">
        <v>78</v>
      </c>
      <c r="AU84" s="208"/>
      <c r="AV84" s="202"/>
      <c r="AW84" s="184" t="str">
        <f t="shared" si="43"/>
        <v> </v>
      </c>
      <c r="AX84" s="108"/>
    </row>
    <row r="85" spans="1:50" ht="18.75" customHeight="1">
      <c r="A85" s="246" t="str">
        <f t="shared" si="38"/>
        <v> </v>
      </c>
      <c r="B85" s="467">
        <v>39727</v>
      </c>
      <c r="C85" s="202">
        <v>4</v>
      </c>
      <c r="D85" s="202">
        <v>234</v>
      </c>
      <c r="E85" s="202" t="s">
        <v>369</v>
      </c>
      <c r="F85" s="202" t="s">
        <v>180</v>
      </c>
      <c r="G85" s="202">
        <v>1</v>
      </c>
      <c r="H85" s="202">
        <v>103.8</v>
      </c>
      <c r="J85" s="184" t="str">
        <f t="shared" si="23"/>
        <v> </v>
      </c>
      <c r="K85" s="100"/>
      <c r="L85" s="325">
        <v>45</v>
      </c>
      <c r="M85" s="470">
        <v>22.5</v>
      </c>
      <c r="N85" s="167" t="str">
        <f t="shared" si="24"/>
        <v>Batril 250ml</v>
      </c>
      <c r="O85" s="157">
        <f t="shared" si="39"/>
        <v>14.850000000000001</v>
      </c>
      <c r="P85" s="102"/>
      <c r="Q85" s="100"/>
      <c r="R85" s="331" t="str">
        <f t="shared" si="25"/>
        <v> </v>
      </c>
      <c r="S85" s="332" t="str">
        <f t="shared" si="40"/>
        <v> </v>
      </c>
      <c r="V85" s="167" t="str">
        <f t="shared" si="26"/>
        <v> </v>
      </c>
      <c r="W85" s="157" t="str">
        <f t="shared" si="41"/>
        <v> </v>
      </c>
      <c r="X85" s="102"/>
      <c r="Y85" s="100"/>
      <c r="Z85" s="331" t="str">
        <f t="shared" si="27"/>
        <v> </v>
      </c>
      <c r="AA85" s="332" t="str">
        <f t="shared" si="42"/>
        <v> </v>
      </c>
      <c r="AB85" s="335">
        <f t="shared" si="44"/>
        <v>14.850000000000001</v>
      </c>
      <c r="AF85" s="157" t="str">
        <f t="shared" si="28"/>
        <v> </v>
      </c>
      <c r="AG85" s="157" t="str">
        <f t="shared" si="29"/>
        <v> </v>
      </c>
      <c r="AH85" s="157" t="str">
        <f t="shared" si="30"/>
        <v> </v>
      </c>
      <c r="AI85" s="157">
        <f t="shared" si="31"/>
        <v>14.850000000000001</v>
      </c>
      <c r="AJ85" s="157" t="str">
        <f t="shared" si="32"/>
        <v> </v>
      </c>
      <c r="AK85" s="157" t="str">
        <f t="shared" si="33"/>
        <v> </v>
      </c>
      <c r="AL85" s="157" t="str">
        <f t="shared" si="34"/>
        <v> </v>
      </c>
      <c r="AM85" s="157" t="str">
        <f t="shared" si="35"/>
        <v> </v>
      </c>
      <c r="AN85" s="157" t="str">
        <f t="shared" si="36"/>
        <v> </v>
      </c>
      <c r="AO85" s="157" t="str">
        <f t="shared" si="37"/>
        <v> </v>
      </c>
      <c r="AP85" s="108"/>
      <c r="AQ85" s="108"/>
      <c r="AR85" s="251" t="s">
        <v>78</v>
      </c>
      <c r="AS85" s="115">
        <v>79</v>
      </c>
      <c r="AT85" s="100" t="s">
        <v>194</v>
      </c>
      <c r="AU85" s="210">
        <v>87.5</v>
      </c>
      <c r="AV85" s="211">
        <v>100</v>
      </c>
      <c r="AW85" s="184">
        <f t="shared" si="43"/>
        <v>0.875</v>
      </c>
      <c r="AX85" s="108"/>
    </row>
    <row r="86" spans="1:50" ht="12.75">
      <c r="A86" s="246" t="str">
        <f t="shared" si="38"/>
        <v> </v>
      </c>
      <c r="B86" s="467">
        <v>39727</v>
      </c>
      <c r="C86" s="202">
        <v>4</v>
      </c>
      <c r="D86" s="202">
        <v>252</v>
      </c>
      <c r="E86" s="202" t="s">
        <v>369</v>
      </c>
      <c r="F86" s="202" t="s">
        <v>180</v>
      </c>
      <c r="G86" s="202">
        <v>2</v>
      </c>
      <c r="H86" s="202">
        <v>105.1</v>
      </c>
      <c r="J86" s="184" t="str">
        <f t="shared" si="23"/>
        <v> </v>
      </c>
      <c r="K86" s="100"/>
      <c r="L86" s="325">
        <v>47</v>
      </c>
      <c r="M86" s="470">
        <v>10</v>
      </c>
      <c r="N86" s="167" t="str">
        <f t="shared" si="24"/>
        <v>Excenel</v>
      </c>
      <c r="O86" s="157">
        <f t="shared" si="39"/>
        <v>6.5</v>
      </c>
      <c r="P86" s="102"/>
      <c r="Q86" s="100"/>
      <c r="R86" s="331" t="str">
        <f t="shared" si="25"/>
        <v> </v>
      </c>
      <c r="S86" s="332" t="str">
        <f t="shared" si="40"/>
        <v> </v>
      </c>
      <c r="V86" s="167" t="str">
        <f t="shared" si="26"/>
        <v> </v>
      </c>
      <c r="W86" s="157" t="str">
        <f t="shared" si="41"/>
        <v> </v>
      </c>
      <c r="X86" s="102"/>
      <c r="Y86" s="100"/>
      <c r="Z86" s="331" t="str">
        <f t="shared" si="27"/>
        <v> </v>
      </c>
      <c r="AA86" s="332" t="str">
        <f t="shared" si="42"/>
        <v> </v>
      </c>
      <c r="AB86" s="335">
        <f t="shared" si="44"/>
        <v>6.5</v>
      </c>
      <c r="AF86" s="157" t="str">
        <f t="shared" si="28"/>
        <v> </v>
      </c>
      <c r="AG86" s="157" t="str">
        <f t="shared" si="29"/>
        <v> </v>
      </c>
      <c r="AH86" s="157" t="str">
        <f t="shared" si="30"/>
        <v> </v>
      </c>
      <c r="AI86" s="157">
        <f t="shared" si="31"/>
        <v>6.5</v>
      </c>
      <c r="AJ86" s="157" t="str">
        <f t="shared" si="32"/>
        <v> </v>
      </c>
      <c r="AK86" s="157" t="str">
        <f t="shared" si="33"/>
        <v> </v>
      </c>
      <c r="AL86" s="157" t="str">
        <f t="shared" si="34"/>
        <v> </v>
      </c>
      <c r="AM86" s="157" t="str">
        <f t="shared" si="35"/>
        <v> </v>
      </c>
      <c r="AN86" s="157" t="str">
        <f t="shared" si="36"/>
        <v> </v>
      </c>
      <c r="AO86" s="157" t="str">
        <f t="shared" si="37"/>
        <v> </v>
      </c>
      <c r="AP86" s="108"/>
      <c r="AQ86" s="108"/>
      <c r="AR86" s="115"/>
      <c r="AS86" s="115">
        <v>80</v>
      </c>
      <c r="AT86" s="100" t="s">
        <v>198</v>
      </c>
      <c r="AU86" s="210">
        <v>87.5</v>
      </c>
      <c r="AV86" s="211">
        <v>100</v>
      </c>
      <c r="AW86" s="184">
        <f t="shared" si="43"/>
        <v>0.875</v>
      </c>
      <c r="AX86" s="108"/>
    </row>
    <row r="87" spans="1:50" ht="12.75">
      <c r="A87" s="246" t="str">
        <f t="shared" si="38"/>
        <v> </v>
      </c>
      <c r="B87" s="467">
        <v>39727</v>
      </c>
      <c r="C87" s="202">
        <v>4</v>
      </c>
      <c r="D87" s="202">
        <v>81</v>
      </c>
      <c r="E87" s="202" t="s">
        <v>369</v>
      </c>
      <c r="F87" s="202" t="s">
        <v>375</v>
      </c>
      <c r="G87" s="202">
        <v>3</v>
      </c>
      <c r="H87" s="202">
        <v>104.6</v>
      </c>
      <c r="J87" s="184" t="str">
        <f t="shared" si="23"/>
        <v> </v>
      </c>
      <c r="K87" s="100"/>
      <c r="L87" s="325">
        <v>51</v>
      </c>
      <c r="M87" s="470">
        <v>5.5</v>
      </c>
      <c r="N87" s="167" t="str">
        <f t="shared" si="24"/>
        <v>Draxxin</v>
      </c>
      <c r="O87" s="157">
        <f t="shared" si="39"/>
        <v>19.8</v>
      </c>
      <c r="P87" s="102"/>
      <c r="Q87" s="100"/>
      <c r="R87" s="331" t="str">
        <f t="shared" si="25"/>
        <v> </v>
      </c>
      <c r="S87" s="332" t="str">
        <f t="shared" si="40"/>
        <v> </v>
      </c>
      <c r="V87" s="167" t="str">
        <f t="shared" si="26"/>
        <v> </v>
      </c>
      <c r="W87" s="157" t="str">
        <f t="shared" si="41"/>
        <v> </v>
      </c>
      <c r="X87" s="102"/>
      <c r="Y87" s="100"/>
      <c r="Z87" s="331" t="str">
        <f t="shared" si="27"/>
        <v> </v>
      </c>
      <c r="AA87" s="332" t="str">
        <f t="shared" si="42"/>
        <v> </v>
      </c>
      <c r="AB87" s="335">
        <f t="shared" si="44"/>
        <v>19.8</v>
      </c>
      <c r="AF87" s="157" t="str">
        <f t="shared" si="28"/>
        <v> </v>
      </c>
      <c r="AG87" s="157" t="str">
        <f t="shared" si="29"/>
        <v> </v>
      </c>
      <c r="AH87" s="157" t="str">
        <f t="shared" si="30"/>
        <v> </v>
      </c>
      <c r="AI87" s="157">
        <f t="shared" si="31"/>
        <v>19.8</v>
      </c>
      <c r="AJ87" s="157" t="str">
        <f t="shared" si="32"/>
        <v> </v>
      </c>
      <c r="AK87" s="157" t="str">
        <f t="shared" si="33"/>
        <v> </v>
      </c>
      <c r="AL87" s="157" t="str">
        <f t="shared" si="34"/>
        <v> </v>
      </c>
      <c r="AM87" s="157" t="str">
        <f t="shared" si="35"/>
        <v> </v>
      </c>
      <c r="AN87" s="157" t="str">
        <f t="shared" si="36"/>
        <v> </v>
      </c>
      <c r="AO87" s="157" t="str">
        <f t="shared" si="37"/>
        <v> </v>
      </c>
      <c r="AP87" s="108"/>
      <c r="AQ87" s="108"/>
      <c r="AR87" s="115"/>
      <c r="AS87" s="115">
        <v>81</v>
      </c>
      <c r="AT87" s="100" t="s">
        <v>367</v>
      </c>
      <c r="AU87" s="210">
        <v>87.5</v>
      </c>
      <c r="AV87" s="211">
        <v>100</v>
      </c>
      <c r="AW87" s="184">
        <f t="shared" si="43"/>
        <v>0.875</v>
      </c>
      <c r="AX87" s="108"/>
    </row>
    <row r="88" spans="1:50" ht="12.75">
      <c r="A88" s="246" t="str">
        <f t="shared" si="38"/>
        <v> </v>
      </c>
      <c r="B88" s="467">
        <v>39727</v>
      </c>
      <c r="C88" s="202">
        <v>3</v>
      </c>
      <c r="D88" s="202">
        <v>237</v>
      </c>
      <c r="E88" s="202" t="s">
        <v>369</v>
      </c>
      <c r="F88" s="202" t="s">
        <v>180</v>
      </c>
      <c r="G88" s="202">
        <v>1</v>
      </c>
      <c r="H88" s="202">
        <v>104.2</v>
      </c>
      <c r="I88" s="202">
        <v>1</v>
      </c>
      <c r="J88" s="184">
        <f t="shared" si="23"/>
        <v>1.45</v>
      </c>
      <c r="K88" s="100"/>
      <c r="L88" s="325">
        <v>43</v>
      </c>
      <c r="M88" s="470">
        <v>5.25</v>
      </c>
      <c r="N88" s="167" t="str">
        <f t="shared" si="24"/>
        <v>Micotil 250</v>
      </c>
      <c r="O88" s="157">
        <f t="shared" si="39"/>
        <v>6.615</v>
      </c>
      <c r="P88" s="102"/>
      <c r="Q88" s="100"/>
      <c r="R88" s="331" t="str">
        <f t="shared" si="25"/>
        <v> </v>
      </c>
      <c r="S88" s="332" t="str">
        <f t="shared" si="40"/>
        <v> </v>
      </c>
      <c r="V88" s="167" t="str">
        <f t="shared" si="26"/>
        <v> </v>
      </c>
      <c r="W88" s="157" t="str">
        <f t="shared" si="41"/>
        <v> </v>
      </c>
      <c r="X88" s="102"/>
      <c r="Y88" s="100"/>
      <c r="Z88" s="331" t="str">
        <f t="shared" si="27"/>
        <v> </v>
      </c>
      <c r="AA88" s="332" t="str">
        <f t="shared" si="42"/>
        <v> </v>
      </c>
      <c r="AB88" s="335">
        <f t="shared" si="44"/>
        <v>8.065</v>
      </c>
      <c r="AF88" s="157" t="str">
        <f t="shared" si="28"/>
        <v> </v>
      </c>
      <c r="AG88" s="157" t="str">
        <f t="shared" si="29"/>
        <v> </v>
      </c>
      <c r="AH88" s="157">
        <f t="shared" si="30"/>
        <v>8.065</v>
      </c>
      <c r="AI88" s="157" t="str">
        <f t="shared" si="31"/>
        <v> </v>
      </c>
      <c r="AJ88" s="157" t="str">
        <f t="shared" si="32"/>
        <v> </v>
      </c>
      <c r="AK88" s="157" t="str">
        <f t="shared" si="33"/>
        <v> </v>
      </c>
      <c r="AL88" s="157" t="str">
        <f t="shared" si="34"/>
        <v> </v>
      </c>
      <c r="AM88" s="157" t="str">
        <f t="shared" si="35"/>
        <v> </v>
      </c>
      <c r="AN88" s="157" t="str">
        <f t="shared" si="36"/>
        <v> </v>
      </c>
      <c r="AO88" s="157" t="str">
        <f t="shared" si="37"/>
        <v> </v>
      </c>
      <c r="AP88" s="108"/>
      <c r="AQ88" s="108"/>
      <c r="AR88" s="115"/>
      <c r="AS88" s="115">
        <v>82</v>
      </c>
      <c r="AT88" s="100" t="s">
        <v>199</v>
      </c>
      <c r="AU88" s="210">
        <v>135</v>
      </c>
      <c r="AV88" s="211">
        <v>100</v>
      </c>
      <c r="AW88" s="184">
        <f t="shared" si="43"/>
        <v>1.35</v>
      </c>
      <c r="AX88" s="108"/>
    </row>
    <row r="89" spans="1:50" ht="12.75">
      <c r="A89" s="246" t="str">
        <f t="shared" si="38"/>
        <v> </v>
      </c>
      <c r="B89" s="467">
        <v>39727</v>
      </c>
      <c r="C89" s="202">
        <v>3</v>
      </c>
      <c r="D89" s="202">
        <v>293</v>
      </c>
      <c r="E89" s="202" t="s">
        <v>369</v>
      </c>
      <c r="F89" s="202" t="s">
        <v>180</v>
      </c>
      <c r="G89" s="202">
        <v>1</v>
      </c>
      <c r="H89" s="202">
        <v>104.5</v>
      </c>
      <c r="I89" s="202">
        <v>1</v>
      </c>
      <c r="J89" s="184">
        <f t="shared" si="23"/>
        <v>1.45</v>
      </c>
      <c r="K89" s="100"/>
      <c r="L89" s="325">
        <v>45</v>
      </c>
      <c r="M89" s="470">
        <v>15.7</v>
      </c>
      <c r="N89" s="167" t="str">
        <f t="shared" si="24"/>
        <v>Batril 250ml</v>
      </c>
      <c r="O89" s="157">
        <f t="shared" si="39"/>
        <v>10.362</v>
      </c>
      <c r="P89" s="102"/>
      <c r="Q89" s="100"/>
      <c r="R89" s="331" t="str">
        <f t="shared" si="25"/>
        <v> </v>
      </c>
      <c r="S89" s="332" t="str">
        <f t="shared" si="40"/>
        <v> </v>
      </c>
      <c r="V89" s="167" t="str">
        <f t="shared" si="26"/>
        <v> </v>
      </c>
      <c r="W89" s="157" t="str">
        <f t="shared" si="41"/>
        <v> </v>
      </c>
      <c r="X89" s="102"/>
      <c r="Y89" s="100"/>
      <c r="Z89" s="331" t="str">
        <f t="shared" si="27"/>
        <v> </v>
      </c>
      <c r="AA89" s="332" t="str">
        <f t="shared" si="42"/>
        <v> </v>
      </c>
      <c r="AB89" s="335">
        <f t="shared" si="44"/>
        <v>11.812</v>
      </c>
      <c r="AF89" s="157" t="str">
        <f t="shared" si="28"/>
        <v> </v>
      </c>
      <c r="AG89" s="157" t="str">
        <f t="shared" si="29"/>
        <v> </v>
      </c>
      <c r="AH89" s="157">
        <f t="shared" si="30"/>
        <v>11.812</v>
      </c>
      <c r="AI89" s="157" t="str">
        <f t="shared" si="31"/>
        <v> </v>
      </c>
      <c r="AJ89" s="157" t="str">
        <f t="shared" si="32"/>
        <v> </v>
      </c>
      <c r="AK89" s="157" t="str">
        <f t="shared" si="33"/>
        <v> </v>
      </c>
      <c r="AL89" s="157" t="str">
        <f t="shared" si="34"/>
        <v> </v>
      </c>
      <c r="AM89" s="157" t="str">
        <f t="shared" si="35"/>
        <v> </v>
      </c>
      <c r="AN89" s="157" t="str">
        <f t="shared" si="36"/>
        <v> </v>
      </c>
      <c r="AO89" s="157" t="str">
        <f t="shared" si="37"/>
        <v> </v>
      </c>
      <c r="AP89" s="108"/>
      <c r="AQ89" s="108"/>
      <c r="AR89" s="115"/>
      <c r="AS89" s="115">
        <v>83</v>
      </c>
      <c r="AT89" s="100" t="s">
        <v>200</v>
      </c>
      <c r="AU89" s="210">
        <v>83</v>
      </c>
      <c r="AV89" s="211">
        <v>100</v>
      </c>
      <c r="AW89" s="184">
        <f t="shared" si="43"/>
        <v>0.83</v>
      </c>
      <c r="AX89" s="108"/>
    </row>
    <row r="90" spans="1:50" ht="12.75">
      <c r="A90" s="246" t="str">
        <f t="shared" si="38"/>
        <v> </v>
      </c>
      <c r="B90" s="467">
        <v>39727</v>
      </c>
      <c r="C90" s="202">
        <v>3</v>
      </c>
      <c r="D90" s="202">
        <v>42</v>
      </c>
      <c r="E90" s="202" t="s">
        <v>369</v>
      </c>
      <c r="F90" s="202" t="s">
        <v>371</v>
      </c>
      <c r="G90" s="202">
        <v>2</v>
      </c>
      <c r="H90" s="202">
        <v>105.1</v>
      </c>
      <c r="I90" s="202">
        <v>1</v>
      </c>
      <c r="J90" s="184">
        <f t="shared" si="23"/>
        <v>1.45</v>
      </c>
      <c r="K90" s="100"/>
      <c r="L90" s="325">
        <v>47</v>
      </c>
      <c r="M90" s="470">
        <v>7</v>
      </c>
      <c r="N90" s="167" t="str">
        <f t="shared" si="24"/>
        <v>Excenel</v>
      </c>
      <c r="O90" s="157">
        <f t="shared" si="39"/>
        <v>4.55</v>
      </c>
      <c r="P90" s="102"/>
      <c r="Q90" s="100"/>
      <c r="R90" s="331" t="str">
        <f t="shared" si="25"/>
        <v> </v>
      </c>
      <c r="S90" s="332" t="str">
        <f t="shared" si="40"/>
        <v> </v>
      </c>
      <c r="V90" s="167" t="str">
        <f t="shared" si="26"/>
        <v> </v>
      </c>
      <c r="W90" s="157" t="str">
        <f t="shared" si="41"/>
        <v> </v>
      </c>
      <c r="X90" s="102"/>
      <c r="Y90" s="100"/>
      <c r="Z90" s="331" t="str">
        <f t="shared" si="27"/>
        <v> </v>
      </c>
      <c r="AA90" s="332" t="str">
        <f t="shared" si="42"/>
        <v> </v>
      </c>
      <c r="AB90" s="335">
        <f t="shared" si="44"/>
        <v>6</v>
      </c>
      <c r="AF90" s="157" t="str">
        <f t="shared" si="28"/>
        <v> </v>
      </c>
      <c r="AG90" s="157" t="str">
        <f t="shared" si="29"/>
        <v> </v>
      </c>
      <c r="AH90" s="157">
        <f t="shared" si="30"/>
        <v>6</v>
      </c>
      <c r="AI90" s="157" t="str">
        <f t="shared" si="31"/>
        <v> </v>
      </c>
      <c r="AJ90" s="157" t="str">
        <f t="shared" si="32"/>
        <v> </v>
      </c>
      <c r="AK90" s="157" t="str">
        <f t="shared" si="33"/>
        <v> </v>
      </c>
      <c r="AL90" s="157" t="str">
        <f t="shared" si="34"/>
        <v> </v>
      </c>
      <c r="AM90" s="157" t="str">
        <f t="shared" si="35"/>
        <v> </v>
      </c>
      <c r="AN90" s="157" t="str">
        <f t="shared" si="36"/>
        <v> </v>
      </c>
      <c r="AO90" s="157" t="str">
        <f t="shared" si="37"/>
        <v> </v>
      </c>
      <c r="AP90" s="108"/>
      <c r="AQ90" s="108"/>
      <c r="AR90" s="115"/>
      <c r="AS90" s="115">
        <v>84</v>
      </c>
      <c r="AT90" s="100" t="s">
        <v>201</v>
      </c>
      <c r="AU90" s="210">
        <v>83</v>
      </c>
      <c r="AV90" s="211">
        <v>100</v>
      </c>
      <c r="AW90" s="184">
        <f t="shared" si="43"/>
        <v>0.83</v>
      </c>
      <c r="AX90" s="108"/>
    </row>
    <row r="91" spans="1:50" ht="12.75">
      <c r="A91" s="246" t="str">
        <f t="shared" si="38"/>
        <v> </v>
      </c>
      <c r="B91" s="467">
        <v>39727</v>
      </c>
      <c r="C91" s="202">
        <v>3</v>
      </c>
      <c r="D91" s="202">
        <v>78</v>
      </c>
      <c r="E91" s="202" t="s">
        <v>369</v>
      </c>
      <c r="F91" s="202" t="s">
        <v>372</v>
      </c>
      <c r="G91" s="202">
        <v>1</v>
      </c>
      <c r="H91" s="202">
        <v>102.5</v>
      </c>
      <c r="J91" s="184" t="str">
        <f t="shared" si="23"/>
        <v> </v>
      </c>
      <c r="K91" s="100"/>
      <c r="L91" s="325">
        <v>51</v>
      </c>
      <c r="M91" s="470">
        <v>3.85</v>
      </c>
      <c r="N91" s="167" t="str">
        <f t="shared" si="24"/>
        <v>Draxxin</v>
      </c>
      <c r="O91" s="157">
        <f t="shared" si="39"/>
        <v>13.860000000000001</v>
      </c>
      <c r="P91" s="102"/>
      <c r="Q91" s="100"/>
      <c r="R91" s="331" t="str">
        <f t="shared" si="25"/>
        <v> </v>
      </c>
      <c r="S91" s="332" t="str">
        <f t="shared" si="40"/>
        <v> </v>
      </c>
      <c r="V91" s="167" t="str">
        <f t="shared" si="26"/>
        <v> </v>
      </c>
      <c r="W91" s="157" t="str">
        <f t="shared" si="41"/>
        <v> </v>
      </c>
      <c r="X91" s="102"/>
      <c r="Y91" s="100"/>
      <c r="Z91" s="331" t="str">
        <f t="shared" si="27"/>
        <v> </v>
      </c>
      <c r="AA91" s="332" t="str">
        <f t="shared" si="42"/>
        <v> </v>
      </c>
      <c r="AB91" s="335">
        <f t="shared" si="44"/>
        <v>13.860000000000001</v>
      </c>
      <c r="AF91" s="157" t="str">
        <f t="shared" si="28"/>
        <v> </v>
      </c>
      <c r="AG91" s="157" t="str">
        <f t="shared" si="29"/>
        <v> </v>
      </c>
      <c r="AH91" s="157">
        <f t="shared" si="30"/>
        <v>13.860000000000001</v>
      </c>
      <c r="AI91" s="157" t="str">
        <f t="shared" si="31"/>
        <v> </v>
      </c>
      <c r="AJ91" s="157" t="str">
        <f t="shared" si="32"/>
        <v> </v>
      </c>
      <c r="AK91" s="157" t="str">
        <f t="shared" si="33"/>
        <v> </v>
      </c>
      <c r="AL91" s="157" t="str">
        <f t="shared" si="34"/>
        <v> </v>
      </c>
      <c r="AM91" s="157" t="str">
        <f t="shared" si="35"/>
        <v> </v>
      </c>
      <c r="AN91" s="157" t="str">
        <f t="shared" si="36"/>
        <v> </v>
      </c>
      <c r="AO91" s="157" t="str">
        <f t="shared" si="37"/>
        <v> </v>
      </c>
      <c r="AP91" s="108"/>
      <c r="AQ91" s="108"/>
      <c r="AS91" s="115">
        <v>85</v>
      </c>
      <c r="AT91" s="100" t="s">
        <v>340</v>
      </c>
      <c r="AU91" s="210">
        <v>83</v>
      </c>
      <c r="AV91" s="211">
        <v>100</v>
      </c>
      <c r="AW91" s="184">
        <f t="shared" si="43"/>
        <v>0.83</v>
      </c>
      <c r="AX91" s="108"/>
    </row>
    <row r="92" spans="1:50" ht="12.75">
      <c r="A92" s="246" t="str">
        <f t="shared" si="38"/>
        <v> </v>
      </c>
      <c r="B92" s="467">
        <v>39727</v>
      </c>
      <c r="C92" s="202">
        <v>4</v>
      </c>
      <c r="D92" s="202">
        <v>232</v>
      </c>
      <c r="E92" s="202" t="s">
        <v>369</v>
      </c>
      <c r="F92" s="202" t="s">
        <v>373</v>
      </c>
      <c r="G92" s="202">
        <v>1</v>
      </c>
      <c r="H92" s="202">
        <v>103.6</v>
      </c>
      <c r="I92" s="202">
        <v>1</v>
      </c>
      <c r="J92" s="184">
        <f t="shared" si="23"/>
        <v>1.45</v>
      </c>
      <c r="K92" s="100"/>
      <c r="L92" s="325">
        <v>43</v>
      </c>
      <c r="M92" s="470">
        <v>6</v>
      </c>
      <c r="N92" s="167" t="str">
        <f t="shared" si="24"/>
        <v>Micotil 250</v>
      </c>
      <c r="O92" s="157">
        <f t="shared" si="39"/>
        <v>7.5600000000000005</v>
      </c>
      <c r="P92" s="102"/>
      <c r="Q92" s="100"/>
      <c r="R92" s="331" t="str">
        <f t="shared" si="25"/>
        <v> </v>
      </c>
      <c r="S92" s="332" t="str">
        <f t="shared" si="40"/>
        <v> </v>
      </c>
      <c r="V92" s="167" t="str">
        <f t="shared" si="26"/>
        <v> </v>
      </c>
      <c r="W92" s="157" t="str">
        <f t="shared" si="41"/>
        <v> </v>
      </c>
      <c r="X92" s="102"/>
      <c r="Y92" s="100"/>
      <c r="Z92" s="331" t="str">
        <f t="shared" si="27"/>
        <v> </v>
      </c>
      <c r="AA92" s="332" t="str">
        <f t="shared" si="42"/>
        <v> </v>
      </c>
      <c r="AB92" s="335">
        <f t="shared" si="44"/>
        <v>9.01</v>
      </c>
      <c r="AF92" s="157" t="str">
        <f t="shared" si="28"/>
        <v> </v>
      </c>
      <c r="AG92" s="157" t="str">
        <f t="shared" si="29"/>
        <v> </v>
      </c>
      <c r="AH92" s="157" t="str">
        <f t="shared" si="30"/>
        <v> </v>
      </c>
      <c r="AI92" s="157">
        <f t="shared" si="31"/>
        <v>9.01</v>
      </c>
      <c r="AJ92" s="157" t="str">
        <f t="shared" si="32"/>
        <v> </v>
      </c>
      <c r="AK92" s="157" t="str">
        <f t="shared" si="33"/>
        <v> </v>
      </c>
      <c r="AL92" s="157" t="str">
        <f t="shared" si="34"/>
        <v> </v>
      </c>
      <c r="AM92" s="157" t="str">
        <f t="shared" si="35"/>
        <v> </v>
      </c>
      <c r="AN92" s="157" t="str">
        <f t="shared" si="36"/>
        <v> </v>
      </c>
      <c r="AO92" s="157" t="str">
        <f t="shared" si="37"/>
        <v> </v>
      </c>
      <c r="AP92" s="108"/>
      <c r="AQ92" s="108"/>
      <c r="AR92" s="115"/>
      <c r="AS92" s="115">
        <v>86</v>
      </c>
      <c r="AT92" s="100" t="s">
        <v>359</v>
      </c>
      <c r="AU92" s="210">
        <v>140</v>
      </c>
      <c r="AV92" s="211">
        <v>100</v>
      </c>
      <c r="AW92" s="184">
        <f t="shared" si="43"/>
        <v>1.4</v>
      </c>
      <c r="AX92" s="108"/>
    </row>
    <row r="93" spans="1:50" ht="12.75">
      <c r="A93" s="246" t="str">
        <f t="shared" si="38"/>
        <v> </v>
      </c>
      <c r="B93" s="467">
        <v>39727</v>
      </c>
      <c r="C93" s="202">
        <v>4</v>
      </c>
      <c r="D93" s="202">
        <v>66</v>
      </c>
      <c r="E93" s="202" t="s">
        <v>369</v>
      </c>
      <c r="F93" s="202" t="s">
        <v>374</v>
      </c>
      <c r="G93" s="202">
        <v>3</v>
      </c>
      <c r="H93" s="202">
        <v>105.5</v>
      </c>
      <c r="J93" s="184" t="str">
        <f t="shared" si="23"/>
        <v> </v>
      </c>
      <c r="K93" s="100"/>
      <c r="L93" s="325">
        <v>45</v>
      </c>
      <c r="M93" s="470">
        <v>18</v>
      </c>
      <c r="N93" s="167" t="str">
        <f t="shared" si="24"/>
        <v>Batril 250ml</v>
      </c>
      <c r="O93" s="157">
        <f t="shared" si="39"/>
        <v>11.88</v>
      </c>
      <c r="P93" s="102"/>
      <c r="Q93" s="100"/>
      <c r="R93" s="331" t="str">
        <f t="shared" si="25"/>
        <v> </v>
      </c>
      <c r="S93" s="332" t="str">
        <f t="shared" si="40"/>
        <v> </v>
      </c>
      <c r="V93" s="167" t="str">
        <f t="shared" si="26"/>
        <v> </v>
      </c>
      <c r="W93" s="157" t="str">
        <f t="shared" si="41"/>
        <v> </v>
      </c>
      <c r="X93" s="102"/>
      <c r="Y93" s="100"/>
      <c r="Z93" s="331" t="str">
        <f t="shared" si="27"/>
        <v> </v>
      </c>
      <c r="AA93" s="332" t="str">
        <f t="shared" si="42"/>
        <v> </v>
      </c>
      <c r="AB93" s="335">
        <f t="shared" si="44"/>
        <v>11.88</v>
      </c>
      <c r="AF93" s="157" t="str">
        <f t="shared" si="28"/>
        <v> </v>
      </c>
      <c r="AG93" s="157" t="str">
        <f t="shared" si="29"/>
        <v> </v>
      </c>
      <c r="AH93" s="157" t="str">
        <f t="shared" si="30"/>
        <v> </v>
      </c>
      <c r="AI93" s="157">
        <f t="shared" si="31"/>
        <v>11.88</v>
      </c>
      <c r="AJ93" s="157" t="str">
        <f t="shared" si="32"/>
        <v> </v>
      </c>
      <c r="AK93" s="157" t="str">
        <f t="shared" si="33"/>
        <v> </v>
      </c>
      <c r="AL93" s="157" t="str">
        <f t="shared" si="34"/>
        <v> </v>
      </c>
      <c r="AM93" s="157" t="str">
        <f t="shared" si="35"/>
        <v> </v>
      </c>
      <c r="AN93" s="157" t="str">
        <f t="shared" si="36"/>
        <v> </v>
      </c>
      <c r="AO93" s="157" t="str">
        <f t="shared" si="37"/>
        <v> </v>
      </c>
      <c r="AP93" s="108"/>
      <c r="AQ93" s="108"/>
      <c r="AR93" s="115"/>
      <c r="AS93" s="115">
        <v>87</v>
      </c>
      <c r="AT93" s="100" t="s">
        <v>212</v>
      </c>
      <c r="AU93" s="210">
        <v>27</v>
      </c>
      <c r="AV93" s="211">
        <v>24</v>
      </c>
      <c r="AW93" s="184">
        <f t="shared" si="43"/>
        <v>1.125</v>
      </c>
      <c r="AX93" s="108"/>
    </row>
    <row r="94" spans="1:50" ht="12.75">
      <c r="A94" s="246" t="str">
        <f t="shared" si="38"/>
        <v> </v>
      </c>
      <c r="B94" s="467">
        <v>39727</v>
      </c>
      <c r="C94" s="202">
        <v>4</v>
      </c>
      <c r="D94" s="202">
        <v>46</v>
      </c>
      <c r="E94" s="202" t="s">
        <v>369</v>
      </c>
      <c r="F94" s="202" t="s">
        <v>180</v>
      </c>
      <c r="G94" s="202">
        <v>1</v>
      </c>
      <c r="H94" s="202">
        <v>104.2</v>
      </c>
      <c r="J94" s="184" t="str">
        <f t="shared" si="23"/>
        <v> </v>
      </c>
      <c r="K94" s="100"/>
      <c r="L94" s="325">
        <v>47</v>
      </c>
      <c r="M94" s="470">
        <v>8</v>
      </c>
      <c r="N94" s="167" t="str">
        <f t="shared" si="24"/>
        <v>Excenel</v>
      </c>
      <c r="O94" s="157">
        <f t="shared" si="39"/>
        <v>5.2</v>
      </c>
      <c r="P94" s="102"/>
      <c r="Q94" s="100"/>
      <c r="R94" s="331" t="str">
        <f t="shared" si="25"/>
        <v> </v>
      </c>
      <c r="S94" s="332" t="str">
        <f t="shared" si="40"/>
        <v> </v>
      </c>
      <c r="V94" s="167" t="str">
        <f t="shared" si="26"/>
        <v> </v>
      </c>
      <c r="W94" s="157" t="str">
        <f t="shared" si="41"/>
        <v> </v>
      </c>
      <c r="X94" s="102"/>
      <c r="Y94" s="100"/>
      <c r="Z94" s="331" t="str">
        <f t="shared" si="27"/>
        <v> </v>
      </c>
      <c r="AA94" s="332" t="str">
        <f t="shared" si="42"/>
        <v> </v>
      </c>
      <c r="AB94" s="335">
        <f t="shared" si="44"/>
        <v>5.2</v>
      </c>
      <c r="AF94" s="157" t="str">
        <f t="shared" si="28"/>
        <v> </v>
      </c>
      <c r="AG94" s="157" t="str">
        <f t="shared" si="29"/>
        <v> </v>
      </c>
      <c r="AH94" s="157" t="str">
        <f t="shared" si="30"/>
        <v> </v>
      </c>
      <c r="AI94" s="157">
        <f t="shared" si="31"/>
        <v>5.2</v>
      </c>
      <c r="AJ94" s="157" t="str">
        <f t="shared" si="32"/>
        <v> </v>
      </c>
      <c r="AK94" s="157" t="str">
        <f t="shared" si="33"/>
        <v> </v>
      </c>
      <c r="AL94" s="157" t="str">
        <f t="shared" si="34"/>
        <v> </v>
      </c>
      <c r="AM94" s="157" t="str">
        <f t="shared" si="35"/>
        <v> </v>
      </c>
      <c r="AN94" s="157" t="str">
        <f t="shared" si="36"/>
        <v> </v>
      </c>
      <c r="AO94" s="157" t="str">
        <f t="shared" si="37"/>
        <v> </v>
      </c>
      <c r="AP94" s="108"/>
      <c r="AQ94" s="108"/>
      <c r="AR94" s="115"/>
      <c r="AS94" s="115">
        <v>88</v>
      </c>
      <c r="AT94" s="100" t="s">
        <v>387</v>
      </c>
      <c r="AU94" s="210">
        <v>50</v>
      </c>
      <c r="AV94" s="211">
        <v>20</v>
      </c>
      <c r="AW94" s="184">
        <f t="shared" si="43"/>
        <v>2.5</v>
      </c>
      <c r="AX94" s="108"/>
    </row>
    <row r="95" spans="1:50" ht="12.75">
      <c r="A95" s="246" t="str">
        <f t="shared" si="38"/>
        <v> </v>
      </c>
      <c r="B95" s="467">
        <v>39727</v>
      </c>
      <c r="C95" s="202">
        <v>2</v>
      </c>
      <c r="D95" s="202">
        <v>28</v>
      </c>
      <c r="E95" s="202" t="s">
        <v>369</v>
      </c>
      <c r="F95" s="202" t="s">
        <v>180</v>
      </c>
      <c r="G95" s="202">
        <v>2</v>
      </c>
      <c r="H95" s="202">
        <v>103.8</v>
      </c>
      <c r="I95" s="202">
        <v>1</v>
      </c>
      <c r="J95" s="184">
        <f t="shared" si="23"/>
        <v>1.45</v>
      </c>
      <c r="K95" s="100"/>
      <c r="L95" s="325">
        <v>51</v>
      </c>
      <c r="M95" s="470">
        <v>4.4</v>
      </c>
      <c r="N95" s="167" t="str">
        <f t="shared" si="24"/>
        <v>Draxxin</v>
      </c>
      <c r="O95" s="157">
        <f t="shared" si="39"/>
        <v>15.840000000000002</v>
      </c>
      <c r="P95" s="102"/>
      <c r="Q95" s="100"/>
      <c r="R95" s="331" t="str">
        <f t="shared" si="25"/>
        <v> </v>
      </c>
      <c r="S95" s="332" t="str">
        <f t="shared" si="40"/>
        <v> </v>
      </c>
      <c r="V95" s="167" t="str">
        <f t="shared" si="26"/>
        <v> </v>
      </c>
      <c r="W95" s="157" t="str">
        <f t="shared" si="41"/>
        <v> </v>
      </c>
      <c r="X95" s="102"/>
      <c r="Y95" s="100"/>
      <c r="Z95" s="331" t="str">
        <f t="shared" si="27"/>
        <v> </v>
      </c>
      <c r="AA95" s="332" t="str">
        <f t="shared" si="42"/>
        <v> </v>
      </c>
      <c r="AB95" s="335">
        <f t="shared" si="44"/>
        <v>17.290000000000003</v>
      </c>
      <c r="AF95" s="157" t="str">
        <f t="shared" si="28"/>
        <v> </v>
      </c>
      <c r="AG95" s="157">
        <f t="shared" si="29"/>
        <v>17.290000000000003</v>
      </c>
      <c r="AH95" s="157" t="str">
        <f t="shared" si="30"/>
        <v> </v>
      </c>
      <c r="AI95" s="157" t="str">
        <f t="shared" si="31"/>
        <v> </v>
      </c>
      <c r="AJ95" s="157" t="str">
        <f t="shared" si="32"/>
        <v> </v>
      </c>
      <c r="AK95" s="157" t="str">
        <f t="shared" si="33"/>
        <v> </v>
      </c>
      <c r="AL95" s="157" t="str">
        <f t="shared" si="34"/>
        <v> </v>
      </c>
      <c r="AM95" s="157" t="str">
        <f t="shared" si="35"/>
        <v> </v>
      </c>
      <c r="AN95" s="157" t="str">
        <f t="shared" si="36"/>
        <v> </v>
      </c>
      <c r="AO95" s="157" t="str">
        <f t="shared" si="37"/>
        <v> </v>
      </c>
      <c r="AP95" s="108"/>
      <c r="AQ95" s="108"/>
      <c r="AS95" s="115">
        <v>89</v>
      </c>
      <c r="AT95" s="100"/>
      <c r="AU95" s="210"/>
      <c r="AV95" s="211"/>
      <c r="AW95" s="184" t="str">
        <f t="shared" si="43"/>
        <v> </v>
      </c>
      <c r="AX95" s="108"/>
    </row>
    <row r="96" spans="1:50" ht="12" customHeight="1">
      <c r="A96" s="246" t="str">
        <f t="shared" si="38"/>
        <v> </v>
      </c>
      <c r="B96" s="467">
        <v>39728</v>
      </c>
      <c r="C96" s="202">
        <v>2</v>
      </c>
      <c r="D96" s="202">
        <v>282</v>
      </c>
      <c r="E96" s="202" t="s">
        <v>369</v>
      </c>
      <c r="F96" s="202" t="s">
        <v>375</v>
      </c>
      <c r="G96" s="202">
        <v>1</v>
      </c>
      <c r="H96" s="202">
        <v>105.1</v>
      </c>
      <c r="I96" s="202">
        <v>1</v>
      </c>
      <c r="J96" s="184">
        <f t="shared" si="23"/>
        <v>1.45</v>
      </c>
      <c r="K96" s="100"/>
      <c r="L96" s="325">
        <v>43</v>
      </c>
      <c r="M96" s="470">
        <v>7.5</v>
      </c>
      <c r="N96" s="167" t="str">
        <f t="shared" si="24"/>
        <v>Micotil 250</v>
      </c>
      <c r="O96" s="157">
        <f t="shared" si="39"/>
        <v>9.45</v>
      </c>
      <c r="P96" s="102"/>
      <c r="Q96" s="100"/>
      <c r="R96" s="331" t="str">
        <f t="shared" si="25"/>
        <v> </v>
      </c>
      <c r="S96" s="332" t="str">
        <f t="shared" si="40"/>
        <v> </v>
      </c>
      <c r="V96" s="167" t="str">
        <f t="shared" si="26"/>
        <v> </v>
      </c>
      <c r="W96" s="157" t="str">
        <f t="shared" si="41"/>
        <v> </v>
      </c>
      <c r="X96" s="102"/>
      <c r="Y96" s="100"/>
      <c r="Z96" s="331" t="str">
        <f t="shared" si="27"/>
        <v> </v>
      </c>
      <c r="AA96" s="332" t="str">
        <f t="shared" si="42"/>
        <v> </v>
      </c>
      <c r="AB96" s="335">
        <f t="shared" si="44"/>
        <v>10.899999999999999</v>
      </c>
      <c r="AF96" s="157" t="str">
        <f t="shared" si="28"/>
        <v> </v>
      </c>
      <c r="AG96" s="157">
        <f t="shared" si="29"/>
        <v>10.899999999999999</v>
      </c>
      <c r="AH96" s="157" t="str">
        <f t="shared" si="30"/>
        <v> </v>
      </c>
      <c r="AI96" s="157" t="str">
        <f t="shared" si="31"/>
        <v> </v>
      </c>
      <c r="AJ96" s="157" t="str">
        <f t="shared" si="32"/>
        <v> </v>
      </c>
      <c r="AK96" s="157" t="str">
        <f t="shared" si="33"/>
        <v> </v>
      </c>
      <c r="AL96" s="157" t="str">
        <f t="shared" si="34"/>
        <v> </v>
      </c>
      <c r="AM96" s="157" t="str">
        <f t="shared" si="35"/>
        <v> </v>
      </c>
      <c r="AN96" s="157" t="str">
        <f t="shared" si="36"/>
        <v> </v>
      </c>
      <c r="AO96" s="157" t="str">
        <f t="shared" si="37"/>
        <v> </v>
      </c>
      <c r="AP96" s="108"/>
      <c r="AQ96" s="108"/>
      <c r="AR96" s="115"/>
      <c r="AS96" s="115">
        <v>90</v>
      </c>
      <c r="AT96" s="100"/>
      <c r="AU96" s="210"/>
      <c r="AV96" s="211"/>
      <c r="AW96" s="184" t="str">
        <f t="shared" si="43"/>
        <v> </v>
      </c>
      <c r="AX96" s="108"/>
    </row>
    <row r="97" spans="1:50" ht="12" customHeight="1">
      <c r="A97" s="246" t="str">
        <f t="shared" si="38"/>
        <v> </v>
      </c>
      <c r="B97" s="467">
        <v>39728</v>
      </c>
      <c r="C97" s="202">
        <v>2</v>
      </c>
      <c r="D97" s="202">
        <v>271</v>
      </c>
      <c r="E97" s="202" t="s">
        <v>369</v>
      </c>
      <c r="F97" s="202" t="s">
        <v>180</v>
      </c>
      <c r="G97" s="202">
        <v>1</v>
      </c>
      <c r="H97" s="202">
        <v>104.6</v>
      </c>
      <c r="I97" s="202">
        <v>1</v>
      </c>
      <c r="J97" s="184">
        <f t="shared" si="23"/>
        <v>1.45</v>
      </c>
      <c r="K97" s="100"/>
      <c r="L97" s="325">
        <v>45</v>
      </c>
      <c r="M97" s="470">
        <v>22.5</v>
      </c>
      <c r="N97" s="167" t="str">
        <f t="shared" si="24"/>
        <v>Batril 250ml</v>
      </c>
      <c r="O97" s="157">
        <f t="shared" si="39"/>
        <v>14.850000000000001</v>
      </c>
      <c r="P97" s="102"/>
      <c r="Q97" s="100"/>
      <c r="R97" s="331" t="str">
        <f t="shared" si="25"/>
        <v> </v>
      </c>
      <c r="S97" s="332" t="str">
        <f t="shared" si="40"/>
        <v> </v>
      </c>
      <c r="V97" s="167" t="str">
        <f t="shared" si="26"/>
        <v> </v>
      </c>
      <c r="W97" s="157" t="str">
        <f t="shared" si="41"/>
        <v> </v>
      </c>
      <c r="X97" s="102"/>
      <c r="Y97" s="100"/>
      <c r="Z97" s="331" t="str">
        <f t="shared" si="27"/>
        <v> </v>
      </c>
      <c r="AA97" s="332" t="str">
        <f t="shared" si="42"/>
        <v> </v>
      </c>
      <c r="AB97" s="335">
        <f t="shared" si="44"/>
        <v>16.3</v>
      </c>
      <c r="AF97" s="157" t="str">
        <f t="shared" si="28"/>
        <v> </v>
      </c>
      <c r="AG97" s="157">
        <f t="shared" si="29"/>
        <v>16.3</v>
      </c>
      <c r="AH97" s="157" t="str">
        <f t="shared" si="30"/>
        <v> </v>
      </c>
      <c r="AI97" s="157" t="str">
        <f t="shared" si="31"/>
        <v> </v>
      </c>
      <c r="AJ97" s="157" t="str">
        <f t="shared" si="32"/>
        <v> </v>
      </c>
      <c r="AK97" s="157" t="str">
        <f t="shared" si="33"/>
        <v> </v>
      </c>
      <c r="AL97" s="157" t="str">
        <f t="shared" si="34"/>
        <v> </v>
      </c>
      <c r="AM97" s="157" t="str">
        <f t="shared" si="35"/>
        <v> </v>
      </c>
      <c r="AN97" s="157" t="str">
        <f t="shared" si="36"/>
        <v> </v>
      </c>
      <c r="AO97" s="157" t="str">
        <f t="shared" si="37"/>
        <v> </v>
      </c>
      <c r="AP97" s="108"/>
      <c r="AQ97" s="108"/>
      <c r="AR97" s="251" t="s">
        <v>19</v>
      </c>
      <c r="AS97" s="115">
        <v>91</v>
      </c>
      <c r="AT97" s="100" t="s">
        <v>195</v>
      </c>
      <c r="AU97" s="210">
        <v>30</v>
      </c>
      <c r="AV97" s="211">
        <v>20</v>
      </c>
      <c r="AW97" s="184">
        <f t="shared" si="43"/>
        <v>1.5</v>
      </c>
      <c r="AX97" s="108"/>
    </row>
    <row r="98" spans="1:50" ht="12.75">
      <c r="A98" s="246" t="str">
        <f t="shared" si="38"/>
        <v> </v>
      </c>
      <c r="B98" s="467">
        <v>39728</v>
      </c>
      <c r="C98" s="202">
        <v>3</v>
      </c>
      <c r="D98" s="202">
        <v>169</v>
      </c>
      <c r="E98" s="202" t="s">
        <v>369</v>
      </c>
      <c r="F98" s="202" t="s">
        <v>180</v>
      </c>
      <c r="G98" s="202">
        <v>2</v>
      </c>
      <c r="H98" s="202">
        <v>104.2</v>
      </c>
      <c r="J98" s="184" t="str">
        <f t="shared" si="23"/>
        <v> </v>
      </c>
      <c r="K98" s="100"/>
      <c r="L98" s="325">
        <v>47</v>
      </c>
      <c r="M98" s="470">
        <v>10</v>
      </c>
      <c r="N98" s="167" t="str">
        <f t="shared" si="24"/>
        <v>Excenel</v>
      </c>
      <c r="O98" s="157">
        <f t="shared" si="39"/>
        <v>6.5</v>
      </c>
      <c r="P98" s="102"/>
      <c r="Q98" s="100"/>
      <c r="R98" s="331" t="str">
        <f t="shared" si="25"/>
        <v> </v>
      </c>
      <c r="S98" s="332" t="str">
        <f t="shared" si="40"/>
        <v> </v>
      </c>
      <c r="V98" s="167" t="str">
        <f t="shared" si="26"/>
        <v> </v>
      </c>
      <c r="W98" s="157" t="str">
        <f t="shared" si="41"/>
        <v> </v>
      </c>
      <c r="X98" s="102"/>
      <c r="Y98" s="100"/>
      <c r="Z98" s="331" t="str">
        <f t="shared" si="27"/>
        <v> </v>
      </c>
      <c r="AA98" s="332" t="str">
        <f t="shared" si="42"/>
        <v> </v>
      </c>
      <c r="AB98" s="335">
        <f t="shared" si="44"/>
        <v>6.5</v>
      </c>
      <c r="AF98" s="157" t="str">
        <f t="shared" si="28"/>
        <v> </v>
      </c>
      <c r="AG98" s="157" t="str">
        <f t="shared" si="29"/>
        <v> </v>
      </c>
      <c r="AH98" s="157">
        <f t="shared" si="30"/>
        <v>6.5</v>
      </c>
      <c r="AI98" s="157" t="str">
        <f t="shared" si="31"/>
        <v> </v>
      </c>
      <c r="AJ98" s="157" t="str">
        <f t="shared" si="32"/>
        <v> </v>
      </c>
      <c r="AK98" s="157" t="str">
        <f t="shared" si="33"/>
        <v> </v>
      </c>
      <c r="AL98" s="157" t="str">
        <f t="shared" si="34"/>
        <v> </v>
      </c>
      <c r="AM98" s="157" t="str">
        <f t="shared" si="35"/>
        <v> </v>
      </c>
      <c r="AN98" s="157" t="str">
        <f t="shared" si="36"/>
        <v> </v>
      </c>
      <c r="AO98" s="157" t="str">
        <f t="shared" si="37"/>
        <v> </v>
      </c>
      <c r="AP98" s="108"/>
      <c r="AQ98" s="108"/>
      <c r="AR98" s="115"/>
      <c r="AS98" s="115">
        <v>92</v>
      </c>
      <c r="AT98" s="100" t="s">
        <v>284</v>
      </c>
      <c r="AU98" s="210">
        <v>20</v>
      </c>
      <c r="AV98" s="211">
        <v>25</v>
      </c>
      <c r="AW98" s="184">
        <f t="shared" si="43"/>
        <v>0.8</v>
      </c>
      <c r="AX98" s="108"/>
    </row>
    <row r="99" spans="1:50" ht="12.75">
      <c r="A99" s="246" t="str">
        <f t="shared" si="38"/>
        <v> </v>
      </c>
      <c r="B99" s="467">
        <v>39728</v>
      </c>
      <c r="C99" s="202">
        <v>3</v>
      </c>
      <c r="D99" s="202">
        <v>36</v>
      </c>
      <c r="E99" s="202" t="s">
        <v>369</v>
      </c>
      <c r="F99" s="202" t="s">
        <v>371</v>
      </c>
      <c r="G99" s="202">
        <v>3</v>
      </c>
      <c r="H99" s="202">
        <v>104.5</v>
      </c>
      <c r="J99" s="184" t="str">
        <f t="shared" si="23"/>
        <v> </v>
      </c>
      <c r="K99" s="100"/>
      <c r="L99" s="325">
        <v>51</v>
      </c>
      <c r="M99" s="470">
        <v>5.5</v>
      </c>
      <c r="N99" s="167" t="str">
        <f t="shared" si="24"/>
        <v>Draxxin</v>
      </c>
      <c r="O99" s="157">
        <f t="shared" si="39"/>
        <v>19.8</v>
      </c>
      <c r="P99" s="102"/>
      <c r="Q99" s="100"/>
      <c r="R99" s="331" t="str">
        <f t="shared" si="25"/>
        <v> </v>
      </c>
      <c r="S99" s="332" t="str">
        <f t="shared" si="40"/>
        <v> </v>
      </c>
      <c r="V99" s="167" t="str">
        <f t="shared" si="26"/>
        <v> </v>
      </c>
      <c r="W99" s="157" t="str">
        <f t="shared" si="41"/>
        <v> </v>
      </c>
      <c r="X99" s="102"/>
      <c r="Y99" s="100"/>
      <c r="Z99" s="331" t="str">
        <f t="shared" si="27"/>
        <v> </v>
      </c>
      <c r="AA99" s="332" t="str">
        <f t="shared" si="42"/>
        <v> </v>
      </c>
      <c r="AB99" s="335">
        <f t="shared" si="44"/>
        <v>19.8</v>
      </c>
      <c r="AF99" s="157" t="str">
        <f t="shared" si="28"/>
        <v> </v>
      </c>
      <c r="AG99" s="157" t="str">
        <f t="shared" si="29"/>
        <v> </v>
      </c>
      <c r="AH99" s="157">
        <f t="shared" si="30"/>
        <v>19.8</v>
      </c>
      <c r="AI99" s="157" t="str">
        <f t="shared" si="31"/>
        <v> </v>
      </c>
      <c r="AJ99" s="157" t="str">
        <f t="shared" si="32"/>
        <v> </v>
      </c>
      <c r="AK99" s="157" t="str">
        <f t="shared" si="33"/>
        <v> </v>
      </c>
      <c r="AL99" s="157" t="str">
        <f t="shared" si="34"/>
        <v> </v>
      </c>
      <c r="AM99" s="157" t="str">
        <f t="shared" si="35"/>
        <v> </v>
      </c>
      <c r="AN99" s="157" t="str">
        <f t="shared" si="36"/>
        <v> </v>
      </c>
      <c r="AO99" s="157" t="str">
        <f t="shared" si="37"/>
        <v> </v>
      </c>
      <c r="AP99" s="108"/>
      <c r="AQ99" s="108"/>
      <c r="AR99" s="115"/>
      <c r="AS99" s="115">
        <v>93</v>
      </c>
      <c r="AT99" s="100" t="s">
        <v>285</v>
      </c>
      <c r="AU99" s="210">
        <v>18</v>
      </c>
      <c r="AV99" s="211">
        <v>300</v>
      </c>
      <c r="AW99" s="184">
        <f t="shared" si="43"/>
        <v>0.06</v>
      </c>
      <c r="AX99" s="108"/>
    </row>
    <row r="100" spans="1:50" ht="12.75">
      <c r="A100" s="246" t="str">
        <f t="shared" si="38"/>
        <v> </v>
      </c>
      <c r="B100" s="467">
        <v>39728</v>
      </c>
      <c r="C100" s="202">
        <v>3</v>
      </c>
      <c r="D100" s="202">
        <v>153</v>
      </c>
      <c r="E100" s="202" t="s">
        <v>369</v>
      </c>
      <c r="F100" s="202" t="s">
        <v>372</v>
      </c>
      <c r="G100" s="202">
        <v>1</v>
      </c>
      <c r="H100" s="202">
        <v>105.1</v>
      </c>
      <c r="J100" s="184" t="str">
        <f t="shared" si="23"/>
        <v> </v>
      </c>
      <c r="K100" s="100"/>
      <c r="L100" s="325">
        <v>43</v>
      </c>
      <c r="M100" s="470">
        <v>5.25</v>
      </c>
      <c r="N100" s="167" t="str">
        <f t="shared" si="24"/>
        <v>Micotil 250</v>
      </c>
      <c r="O100" s="157">
        <f t="shared" si="39"/>
        <v>6.615</v>
      </c>
      <c r="P100" s="102"/>
      <c r="Q100" s="100"/>
      <c r="R100" s="331" t="str">
        <f t="shared" si="25"/>
        <v> </v>
      </c>
      <c r="S100" s="332" t="str">
        <f t="shared" si="40"/>
        <v> </v>
      </c>
      <c r="V100" s="167" t="str">
        <f t="shared" si="26"/>
        <v> </v>
      </c>
      <c r="W100" s="157" t="str">
        <f t="shared" si="41"/>
        <v> </v>
      </c>
      <c r="X100" s="102"/>
      <c r="Y100" s="100"/>
      <c r="Z100" s="331" t="str">
        <f t="shared" si="27"/>
        <v> </v>
      </c>
      <c r="AA100" s="332" t="str">
        <f t="shared" si="42"/>
        <v> </v>
      </c>
      <c r="AB100" s="335">
        <f t="shared" si="44"/>
        <v>6.615</v>
      </c>
      <c r="AF100" s="157" t="str">
        <f t="shared" si="28"/>
        <v> </v>
      </c>
      <c r="AG100" s="157" t="str">
        <f t="shared" si="29"/>
        <v> </v>
      </c>
      <c r="AH100" s="157">
        <f t="shared" si="30"/>
        <v>6.615</v>
      </c>
      <c r="AI100" s="157" t="str">
        <f t="shared" si="31"/>
        <v> </v>
      </c>
      <c r="AJ100" s="157" t="str">
        <f t="shared" si="32"/>
        <v> </v>
      </c>
      <c r="AK100" s="157" t="str">
        <f t="shared" si="33"/>
        <v> </v>
      </c>
      <c r="AL100" s="157" t="str">
        <f t="shared" si="34"/>
        <v> </v>
      </c>
      <c r="AM100" s="157" t="str">
        <f t="shared" si="35"/>
        <v> </v>
      </c>
      <c r="AN100" s="157" t="str">
        <f t="shared" si="36"/>
        <v> </v>
      </c>
      <c r="AO100" s="157" t="str">
        <f t="shared" si="37"/>
        <v> </v>
      </c>
      <c r="AP100" s="108"/>
      <c r="AQ100" s="108"/>
      <c r="AR100" s="115"/>
      <c r="AS100" s="115">
        <v>94</v>
      </c>
      <c r="AT100" s="100" t="s">
        <v>286</v>
      </c>
      <c r="AU100" s="210"/>
      <c r="AV100" s="211"/>
      <c r="AW100" s="184" t="str">
        <f t="shared" si="43"/>
        <v> </v>
      </c>
      <c r="AX100" s="108"/>
    </row>
    <row r="101" spans="1:50" ht="12.75">
      <c r="A101" s="246" t="str">
        <f t="shared" si="38"/>
        <v> </v>
      </c>
      <c r="B101" s="467">
        <v>39728</v>
      </c>
      <c r="C101" s="202">
        <v>3</v>
      </c>
      <c r="D101" s="202">
        <v>226</v>
      </c>
      <c r="E101" s="202" t="s">
        <v>369</v>
      </c>
      <c r="F101" s="202" t="s">
        <v>373</v>
      </c>
      <c r="G101" s="202">
        <v>1</v>
      </c>
      <c r="H101" s="202">
        <v>102.5</v>
      </c>
      <c r="J101" s="184" t="str">
        <f t="shared" si="23"/>
        <v> </v>
      </c>
      <c r="K101" s="100"/>
      <c r="L101" s="325">
        <v>45</v>
      </c>
      <c r="M101" s="470">
        <v>15.7</v>
      </c>
      <c r="N101" s="167" t="str">
        <f t="shared" si="24"/>
        <v>Batril 250ml</v>
      </c>
      <c r="O101" s="157">
        <f t="shared" si="39"/>
        <v>10.362</v>
      </c>
      <c r="P101" s="102"/>
      <c r="Q101" s="100"/>
      <c r="R101" s="331" t="str">
        <f t="shared" si="25"/>
        <v> </v>
      </c>
      <c r="S101" s="332" t="str">
        <f t="shared" si="40"/>
        <v> </v>
      </c>
      <c r="V101" s="167" t="str">
        <f t="shared" si="26"/>
        <v> </v>
      </c>
      <c r="W101" s="157" t="str">
        <f t="shared" si="41"/>
        <v> </v>
      </c>
      <c r="X101" s="102"/>
      <c r="Y101" s="100"/>
      <c r="Z101" s="331" t="str">
        <f t="shared" si="27"/>
        <v> </v>
      </c>
      <c r="AA101" s="332" t="str">
        <f t="shared" si="42"/>
        <v> </v>
      </c>
      <c r="AB101" s="335">
        <f t="shared" si="44"/>
        <v>10.362</v>
      </c>
      <c r="AF101" s="157" t="str">
        <f t="shared" si="28"/>
        <v> </v>
      </c>
      <c r="AG101" s="157" t="str">
        <f t="shared" si="29"/>
        <v> </v>
      </c>
      <c r="AH101" s="157">
        <f t="shared" si="30"/>
        <v>10.362</v>
      </c>
      <c r="AI101" s="157" t="str">
        <f t="shared" si="31"/>
        <v> </v>
      </c>
      <c r="AJ101" s="157" t="str">
        <f t="shared" si="32"/>
        <v> </v>
      </c>
      <c r="AK101" s="157" t="str">
        <f t="shared" si="33"/>
        <v> </v>
      </c>
      <c r="AL101" s="157" t="str">
        <f t="shared" si="34"/>
        <v> </v>
      </c>
      <c r="AM101" s="157" t="str">
        <f t="shared" si="35"/>
        <v> </v>
      </c>
      <c r="AN101" s="157" t="str">
        <f t="shared" si="36"/>
        <v> </v>
      </c>
      <c r="AO101" s="157" t="str">
        <f t="shared" si="37"/>
        <v> </v>
      </c>
      <c r="AP101" s="108"/>
      <c r="AQ101" s="108"/>
      <c r="AR101" s="115"/>
      <c r="AS101" s="115">
        <v>95</v>
      </c>
      <c r="AT101" s="100" t="s">
        <v>196</v>
      </c>
      <c r="AU101" s="210">
        <v>2.79</v>
      </c>
      <c r="AV101" s="211">
        <v>10</v>
      </c>
      <c r="AW101" s="184">
        <f t="shared" si="43"/>
        <v>0.279</v>
      </c>
      <c r="AX101" s="108"/>
    </row>
    <row r="102" spans="1:50" ht="12.75">
      <c r="A102" s="246" t="str">
        <f t="shared" si="38"/>
        <v> </v>
      </c>
      <c r="B102" s="467">
        <v>39728</v>
      </c>
      <c r="C102" s="202">
        <v>3</v>
      </c>
      <c r="D102" s="202">
        <v>8</v>
      </c>
      <c r="E102" s="202" t="s">
        <v>369</v>
      </c>
      <c r="F102" s="202" t="s">
        <v>374</v>
      </c>
      <c r="G102" s="202">
        <v>2</v>
      </c>
      <c r="H102" s="202">
        <v>103.6</v>
      </c>
      <c r="I102" s="202">
        <v>1</v>
      </c>
      <c r="J102" s="184">
        <f t="shared" si="23"/>
        <v>1.45</v>
      </c>
      <c r="K102" s="100"/>
      <c r="L102" s="325">
        <v>47</v>
      </c>
      <c r="M102" s="470">
        <v>7</v>
      </c>
      <c r="N102" s="167" t="str">
        <f t="shared" si="24"/>
        <v>Excenel</v>
      </c>
      <c r="O102" s="157">
        <f t="shared" si="39"/>
        <v>4.55</v>
      </c>
      <c r="P102" s="102"/>
      <c r="Q102" s="100"/>
      <c r="R102" s="331" t="str">
        <f t="shared" si="25"/>
        <v> </v>
      </c>
      <c r="S102" s="332" t="str">
        <f t="shared" si="40"/>
        <v> </v>
      </c>
      <c r="V102" s="167" t="str">
        <f t="shared" si="26"/>
        <v> </v>
      </c>
      <c r="W102" s="157" t="str">
        <f t="shared" si="41"/>
        <v> </v>
      </c>
      <c r="X102" s="102"/>
      <c r="Y102" s="100"/>
      <c r="Z102" s="331" t="str">
        <f t="shared" si="27"/>
        <v> </v>
      </c>
      <c r="AA102" s="332" t="str">
        <f t="shared" si="42"/>
        <v> </v>
      </c>
      <c r="AB102" s="335">
        <f t="shared" si="44"/>
        <v>6</v>
      </c>
      <c r="AF102" s="157" t="str">
        <f t="shared" si="28"/>
        <v> </v>
      </c>
      <c r="AG102" s="157" t="str">
        <f t="shared" si="29"/>
        <v> </v>
      </c>
      <c r="AH102" s="157">
        <f t="shared" si="30"/>
        <v>6</v>
      </c>
      <c r="AI102" s="157" t="str">
        <f t="shared" si="31"/>
        <v> </v>
      </c>
      <c r="AJ102" s="157" t="str">
        <f t="shared" si="32"/>
        <v> </v>
      </c>
      <c r="AK102" s="157" t="str">
        <f t="shared" si="33"/>
        <v> </v>
      </c>
      <c r="AL102" s="157" t="str">
        <f t="shared" si="34"/>
        <v> </v>
      </c>
      <c r="AM102" s="157" t="str">
        <f t="shared" si="35"/>
        <v> </v>
      </c>
      <c r="AN102" s="157" t="str">
        <f t="shared" si="36"/>
        <v> </v>
      </c>
      <c r="AO102" s="157" t="str">
        <f t="shared" si="37"/>
        <v> </v>
      </c>
      <c r="AP102" s="108"/>
      <c r="AQ102" s="108"/>
      <c r="AR102" s="115"/>
      <c r="AS102" s="115">
        <v>96</v>
      </c>
      <c r="AT102" s="100" t="s">
        <v>197</v>
      </c>
      <c r="AU102" s="210"/>
      <c r="AV102" s="211"/>
      <c r="AW102" s="184" t="str">
        <f t="shared" si="43"/>
        <v> </v>
      </c>
      <c r="AX102" s="108"/>
    </row>
    <row r="103" spans="1:50" ht="12.75">
      <c r="A103" s="246" t="str">
        <f t="shared" si="38"/>
        <v> </v>
      </c>
      <c r="B103" s="467">
        <v>39728</v>
      </c>
      <c r="C103" s="202">
        <v>3</v>
      </c>
      <c r="D103" s="202">
        <v>67</v>
      </c>
      <c r="E103" s="202" t="s">
        <v>369</v>
      </c>
      <c r="F103" s="202" t="s">
        <v>180</v>
      </c>
      <c r="G103" s="202">
        <v>1</v>
      </c>
      <c r="H103" s="202">
        <v>105.5</v>
      </c>
      <c r="I103" s="202">
        <v>1</v>
      </c>
      <c r="J103" s="184">
        <f t="shared" si="23"/>
        <v>1.45</v>
      </c>
      <c r="K103" s="100"/>
      <c r="L103" s="325">
        <v>51</v>
      </c>
      <c r="M103" s="470">
        <v>3.85</v>
      </c>
      <c r="N103" s="167" t="str">
        <f t="shared" si="24"/>
        <v>Draxxin</v>
      </c>
      <c r="O103" s="157">
        <f t="shared" si="39"/>
        <v>13.860000000000001</v>
      </c>
      <c r="P103" s="102"/>
      <c r="Q103" s="100"/>
      <c r="R103" s="331" t="str">
        <f t="shared" si="25"/>
        <v> </v>
      </c>
      <c r="S103" s="332" t="str">
        <f t="shared" si="40"/>
        <v> </v>
      </c>
      <c r="V103" s="167" t="str">
        <f t="shared" si="26"/>
        <v> </v>
      </c>
      <c r="W103" s="157" t="str">
        <f t="shared" si="41"/>
        <v> </v>
      </c>
      <c r="X103" s="102"/>
      <c r="Y103" s="100"/>
      <c r="Z103" s="331" t="str">
        <f t="shared" si="27"/>
        <v> </v>
      </c>
      <c r="AA103" s="332" t="str">
        <f t="shared" si="42"/>
        <v> </v>
      </c>
      <c r="AB103" s="335">
        <f t="shared" si="44"/>
        <v>15.31</v>
      </c>
      <c r="AF103" s="157" t="str">
        <f t="shared" si="28"/>
        <v> </v>
      </c>
      <c r="AG103" s="157" t="str">
        <f t="shared" si="29"/>
        <v> </v>
      </c>
      <c r="AH103" s="157">
        <f t="shared" si="30"/>
        <v>15.31</v>
      </c>
      <c r="AI103" s="157" t="str">
        <f t="shared" si="31"/>
        <v> </v>
      </c>
      <c r="AJ103" s="157" t="str">
        <f t="shared" si="32"/>
        <v> </v>
      </c>
      <c r="AK103" s="157" t="str">
        <f t="shared" si="33"/>
        <v> </v>
      </c>
      <c r="AL103" s="157" t="str">
        <f t="shared" si="34"/>
        <v> </v>
      </c>
      <c r="AM103" s="157" t="str">
        <f t="shared" si="35"/>
        <v> </v>
      </c>
      <c r="AN103" s="157" t="str">
        <f t="shared" si="36"/>
        <v> </v>
      </c>
      <c r="AO103" s="157" t="str">
        <f t="shared" si="37"/>
        <v> </v>
      </c>
      <c r="AP103" s="108"/>
      <c r="AQ103" s="108"/>
      <c r="AR103" s="115"/>
      <c r="AS103" s="115">
        <v>97</v>
      </c>
      <c r="AT103" s="100"/>
      <c r="AU103" s="210"/>
      <c r="AV103" s="211"/>
      <c r="AW103" s="184" t="str">
        <f t="shared" si="43"/>
        <v> </v>
      </c>
      <c r="AX103" s="108"/>
    </row>
    <row r="104" spans="1:50" ht="12.75">
      <c r="A104" s="246" t="str">
        <f t="shared" si="38"/>
        <v> </v>
      </c>
      <c r="B104" s="467">
        <v>39728</v>
      </c>
      <c r="C104" s="202">
        <v>2</v>
      </c>
      <c r="D104" s="202">
        <v>115</v>
      </c>
      <c r="E104" s="202" t="s">
        <v>369</v>
      </c>
      <c r="F104" s="202" t="s">
        <v>180</v>
      </c>
      <c r="G104" s="202">
        <v>1</v>
      </c>
      <c r="H104" s="202">
        <v>104.2</v>
      </c>
      <c r="J104" s="184" t="str">
        <f t="shared" si="23"/>
        <v> </v>
      </c>
      <c r="K104" s="100"/>
      <c r="L104" s="325">
        <v>43</v>
      </c>
      <c r="M104" s="470">
        <v>6</v>
      </c>
      <c r="N104" s="167" t="str">
        <f t="shared" si="24"/>
        <v>Micotil 250</v>
      </c>
      <c r="O104" s="157">
        <f t="shared" si="39"/>
        <v>7.5600000000000005</v>
      </c>
      <c r="P104" s="102"/>
      <c r="Q104" s="100"/>
      <c r="R104" s="331" t="str">
        <f t="shared" si="25"/>
        <v> </v>
      </c>
      <c r="S104" s="332" t="str">
        <f t="shared" si="40"/>
        <v> </v>
      </c>
      <c r="V104" s="167" t="str">
        <f t="shared" si="26"/>
        <v> </v>
      </c>
      <c r="W104" s="157" t="str">
        <f t="shared" si="41"/>
        <v> </v>
      </c>
      <c r="X104" s="102"/>
      <c r="Y104" s="100"/>
      <c r="Z104" s="331" t="str">
        <f t="shared" si="27"/>
        <v> </v>
      </c>
      <c r="AA104" s="332" t="str">
        <f t="shared" si="42"/>
        <v> </v>
      </c>
      <c r="AB104" s="335">
        <f t="shared" si="44"/>
        <v>7.5600000000000005</v>
      </c>
      <c r="AF104" s="157" t="str">
        <f t="shared" si="28"/>
        <v> </v>
      </c>
      <c r="AG104" s="157">
        <f t="shared" si="29"/>
        <v>7.5600000000000005</v>
      </c>
      <c r="AH104" s="157" t="str">
        <f t="shared" si="30"/>
        <v> </v>
      </c>
      <c r="AI104" s="157" t="str">
        <f t="shared" si="31"/>
        <v> </v>
      </c>
      <c r="AJ104" s="157" t="str">
        <f t="shared" si="32"/>
        <v> </v>
      </c>
      <c r="AK104" s="157" t="str">
        <f t="shared" si="33"/>
        <v> </v>
      </c>
      <c r="AL104" s="157" t="str">
        <f t="shared" si="34"/>
        <v> </v>
      </c>
      <c r="AM104" s="157" t="str">
        <f t="shared" si="35"/>
        <v> </v>
      </c>
      <c r="AN104" s="157" t="str">
        <f t="shared" si="36"/>
        <v> </v>
      </c>
      <c r="AO104" s="157" t="str">
        <f t="shared" si="37"/>
        <v> </v>
      </c>
      <c r="AP104" s="108"/>
      <c r="AQ104" s="108"/>
      <c r="AR104" s="115"/>
      <c r="AS104" s="115">
        <v>98</v>
      </c>
      <c r="AT104" s="100"/>
      <c r="AU104" s="210"/>
      <c r="AV104" s="211"/>
      <c r="AW104" s="184" t="str">
        <f t="shared" si="43"/>
        <v> </v>
      </c>
      <c r="AX104" s="108"/>
    </row>
    <row r="105" spans="1:50" ht="12.75">
      <c r="A105" s="246" t="str">
        <f t="shared" si="38"/>
        <v> </v>
      </c>
      <c r="B105" s="467">
        <v>39729</v>
      </c>
      <c r="C105" s="202">
        <v>2</v>
      </c>
      <c r="D105" s="202">
        <v>284</v>
      </c>
      <c r="E105" s="202" t="s">
        <v>369</v>
      </c>
      <c r="F105" s="202" t="s">
        <v>375</v>
      </c>
      <c r="G105" s="202">
        <v>3</v>
      </c>
      <c r="H105" s="202">
        <v>103.8</v>
      </c>
      <c r="J105" s="184" t="str">
        <f t="shared" si="23"/>
        <v> </v>
      </c>
      <c r="K105" s="100"/>
      <c r="L105" s="325">
        <v>45</v>
      </c>
      <c r="M105" s="470">
        <v>18</v>
      </c>
      <c r="N105" s="167" t="str">
        <f t="shared" si="24"/>
        <v>Batril 250ml</v>
      </c>
      <c r="O105" s="157">
        <f t="shared" si="39"/>
        <v>11.88</v>
      </c>
      <c r="P105" s="102"/>
      <c r="Q105" s="100"/>
      <c r="R105" s="331" t="str">
        <f t="shared" si="25"/>
        <v> </v>
      </c>
      <c r="S105" s="332" t="str">
        <f t="shared" si="40"/>
        <v> </v>
      </c>
      <c r="V105" s="167" t="str">
        <f t="shared" si="26"/>
        <v> </v>
      </c>
      <c r="W105" s="157" t="str">
        <f t="shared" si="41"/>
        <v> </v>
      </c>
      <c r="X105" s="102"/>
      <c r="Y105" s="100"/>
      <c r="Z105" s="331" t="str">
        <f t="shared" si="27"/>
        <v> </v>
      </c>
      <c r="AA105" s="332" t="str">
        <f t="shared" si="42"/>
        <v> </v>
      </c>
      <c r="AB105" s="335">
        <f t="shared" si="44"/>
        <v>11.88</v>
      </c>
      <c r="AF105" s="157" t="str">
        <f t="shared" si="28"/>
        <v> </v>
      </c>
      <c r="AG105" s="157">
        <f t="shared" si="29"/>
        <v>11.88</v>
      </c>
      <c r="AH105" s="157" t="str">
        <f t="shared" si="30"/>
        <v> </v>
      </c>
      <c r="AI105" s="157" t="str">
        <f t="shared" si="31"/>
        <v> </v>
      </c>
      <c r="AJ105" s="157" t="str">
        <f t="shared" si="32"/>
        <v> </v>
      </c>
      <c r="AK105" s="157" t="str">
        <f t="shared" si="33"/>
        <v> </v>
      </c>
      <c r="AL105" s="157" t="str">
        <f t="shared" si="34"/>
        <v> </v>
      </c>
      <c r="AM105" s="157" t="str">
        <f t="shared" si="35"/>
        <v> </v>
      </c>
      <c r="AN105" s="157" t="str">
        <f t="shared" si="36"/>
        <v> </v>
      </c>
      <c r="AO105" s="157" t="str">
        <f t="shared" si="37"/>
        <v> </v>
      </c>
      <c r="AP105" s="108"/>
      <c r="AQ105" s="108"/>
      <c r="AR105" s="115"/>
      <c r="AS105" s="115">
        <v>99</v>
      </c>
      <c r="AT105" s="100"/>
      <c r="AU105" s="210"/>
      <c r="AV105" s="211"/>
      <c r="AW105" s="184" t="str">
        <f t="shared" si="43"/>
        <v> </v>
      </c>
      <c r="AX105" s="108"/>
    </row>
    <row r="106" spans="1:50" ht="12.75">
      <c r="A106" s="246" t="str">
        <f t="shared" si="38"/>
        <v> </v>
      </c>
      <c r="B106" s="467">
        <v>39729</v>
      </c>
      <c r="C106" s="202">
        <v>4</v>
      </c>
      <c r="D106" s="202">
        <v>55</v>
      </c>
      <c r="E106" s="202" t="s">
        <v>369</v>
      </c>
      <c r="F106" s="202" t="s">
        <v>180</v>
      </c>
      <c r="G106" s="202">
        <v>1</v>
      </c>
      <c r="H106" s="202">
        <v>105.1</v>
      </c>
      <c r="J106" s="184" t="str">
        <f t="shared" si="23"/>
        <v> </v>
      </c>
      <c r="K106" s="100"/>
      <c r="L106" s="325">
        <v>47</v>
      </c>
      <c r="M106" s="470">
        <v>8</v>
      </c>
      <c r="N106" s="167" t="str">
        <f t="shared" si="24"/>
        <v>Excenel</v>
      </c>
      <c r="O106" s="157">
        <f t="shared" si="39"/>
        <v>5.2</v>
      </c>
      <c r="P106" s="102"/>
      <c r="Q106" s="100"/>
      <c r="R106" s="331" t="str">
        <f t="shared" si="25"/>
        <v> </v>
      </c>
      <c r="S106" s="332" t="str">
        <f t="shared" si="40"/>
        <v> </v>
      </c>
      <c r="V106" s="167" t="str">
        <f t="shared" si="26"/>
        <v> </v>
      </c>
      <c r="W106" s="157" t="str">
        <f t="shared" si="41"/>
        <v> </v>
      </c>
      <c r="X106" s="102"/>
      <c r="Y106" s="100"/>
      <c r="Z106" s="331" t="str">
        <f t="shared" si="27"/>
        <v> </v>
      </c>
      <c r="AA106" s="332" t="str">
        <f t="shared" si="42"/>
        <v> </v>
      </c>
      <c r="AB106" s="335">
        <f t="shared" si="44"/>
        <v>5.2</v>
      </c>
      <c r="AF106" s="157" t="str">
        <f t="shared" si="28"/>
        <v> </v>
      </c>
      <c r="AG106" s="157" t="str">
        <f t="shared" si="29"/>
        <v> </v>
      </c>
      <c r="AH106" s="157" t="str">
        <f t="shared" si="30"/>
        <v> </v>
      </c>
      <c r="AI106" s="157">
        <f t="shared" si="31"/>
        <v>5.2</v>
      </c>
      <c r="AJ106" s="157" t="str">
        <f t="shared" si="32"/>
        <v> </v>
      </c>
      <c r="AK106" s="157" t="str">
        <f t="shared" si="33"/>
        <v> </v>
      </c>
      <c r="AL106" s="157" t="str">
        <f t="shared" si="34"/>
        <v> </v>
      </c>
      <c r="AM106" s="157" t="str">
        <f t="shared" si="35"/>
        <v> </v>
      </c>
      <c r="AN106" s="157" t="str">
        <f t="shared" si="36"/>
        <v> </v>
      </c>
      <c r="AO106" s="157" t="str">
        <f t="shared" si="37"/>
        <v> </v>
      </c>
      <c r="AP106" s="108"/>
      <c r="AQ106" s="108"/>
      <c r="AR106" s="115"/>
      <c r="AS106" s="115">
        <v>100</v>
      </c>
      <c r="AT106" s="100"/>
      <c r="AU106" s="210"/>
      <c r="AV106" s="211"/>
      <c r="AW106" s="184" t="str">
        <f t="shared" si="43"/>
        <v> </v>
      </c>
      <c r="AX106" s="108"/>
    </row>
    <row r="107" spans="1:50" ht="12.75">
      <c r="A107" s="246" t="str">
        <f t="shared" si="38"/>
        <v> </v>
      </c>
      <c r="B107" s="467">
        <v>39730</v>
      </c>
      <c r="C107" s="202">
        <v>2</v>
      </c>
      <c r="D107" s="202">
        <v>143</v>
      </c>
      <c r="E107" s="202" t="s">
        <v>369</v>
      </c>
      <c r="F107" s="202" t="s">
        <v>180</v>
      </c>
      <c r="G107" s="202">
        <v>2</v>
      </c>
      <c r="H107" s="202">
        <v>104.6</v>
      </c>
      <c r="I107" s="202">
        <v>1</v>
      </c>
      <c r="J107" s="184">
        <f t="shared" si="23"/>
        <v>1.45</v>
      </c>
      <c r="K107" s="100"/>
      <c r="L107" s="325">
        <v>51</v>
      </c>
      <c r="M107" s="470">
        <v>4.4</v>
      </c>
      <c r="N107" s="167" t="str">
        <f t="shared" si="24"/>
        <v>Draxxin</v>
      </c>
      <c r="O107" s="157">
        <f t="shared" si="39"/>
        <v>15.840000000000002</v>
      </c>
      <c r="P107" s="102"/>
      <c r="Q107" s="100"/>
      <c r="R107" s="331" t="str">
        <f t="shared" si="25"/>
        <v> </v>
      </c>
      <c r="S107" s="332" t="str">
        <f t="shared" si="40"/>
        <v> </v>
      </c>
      <c r="V107" s="167" t="str">
        <f t="shared" si="26"/>
        <v> </v>
      </c>
      <c r="W107" s="157" t="str">
        <f t="shared" si="41"/>
        <v> </v>
      </c>
      <c r="X107" s="102"/>
      <c r="Y107" s="100"/>
      <c r="Z107" s="331" t="str">
        <f t="shared" si="27"/>
        <v> </v>
      </c>
      <c r="AA107" s="332" t="str">
        <f t="shared" si="42"/>
        <v> </v>
      </c>
      <c r="AB107" s="335">
        <f t="shared" si="44"/>
        <v>17.290000000000003</v>
      </c>
      <c r="AF107" s="157" t="str">
        <f t="shared" si="28"/>
        <v> </v>
      </c>
      <c r="AG107" s="157">
        <f t="shared" si="29"/>
        <v>17.290000000000003</v>
      </c>
      <c r="AH107" s="157" t="str">
        <f t="shared" si="30"/>
        <v> </v>
      </c>
      <c r="AI107" s="157" t="str">
        <f t="shared" si="31"/>
        <v> </v>
      </c>
      <c r="AJ107" s="157" t="str">
        <f t="shared" si="32"/>
        <v> </v>
      </c>
      <c r="AK107" s="157" t="str">
        <f t="shared" si="33"/>
        <v> </v>
      </c>
      <c r="AL107" s="157" t="str">
        <f t="shared" si="34"/>
        <v> </v>
      </c>
      <c r="AM107" s="157" t="str">
        <f t="shared" si="35"/>
        <v> </v>
      </c>
      <c r="AN107" s="157" t="str">
        <f t="shared" si="36"/>
        <v> </v>
      </c>
      <c r="AO107" s="157" t="str">
        <f t="shared" si="37"/>
        <v> </v>
      </c>
      <c r="AP107" s="108"/>
      <c r="AQ107" s="108"/>
      <c r="AR107" s="115"/>
      <c r="AS107" s="115">
        <v>101</v>
      </c>
      <c r="AT107" s="100"/>
      <c r="AU107" s="210"/>
      <c r="AV107" s="100"/>
      <c r="AW107" s="184" t="str">
        <f t="shared" si="43"/>
        <v> </v>
      </c>
      <c r="AX107" s="108"/>
    </row>
    <row r="108" spans="1:50" ht="12.75">
      <c r="A108" s="246" t="str">
        <f t="shared" si="38"/>
        <v> </v>
      </c>
      <c r="B108" s="467">
        <v>39730</v>
      </c>
      <c r="C108" s="202">
        <v>4</v>
      </c>
      <c r="D108" s="202">
        <v>23</v>
      </c>
      <c r="E108" s="202" t="s">
        <v>369</v>
      </c>
      <c r="F108" s="202" t="s">
        <v>371</v>
      </c>
      <c r="G108" s="202">
        <v>1</v>
      </c>
      <c r="H108" s="202">
        <v>104.2</v>
      </c>
      <c r="I108" s="202">
        <v>1</v>
      </c>
      <c r="J108" s="184">
        <f t="shared" si="23"/>
        <v>1.45</v>
      </c>
      <c r="K108" s="100"/>
      <c r="L108" s="325">
        <v>43</v>
      </c>
      <c r="M108" s="470">
        <v>7.5</v>
      </c>
      <c r="N108" s="167" t="str">
        <f t="shared" si="24"/>
        <v>Micotil 250</v>
      </c>
      <c r="O108" s="157">
        <f t="shared" si="39"/>
        <v>9.45</v>
      </c>
      <c r="P108" s="102"/>
      <c r="Q108" s="100"/>
      <c r="R108" s="331" t="str">
        <f t="shared" si="25"/>
        <v> </v>
      </c>
      <c r="S108" s="332" t="str">
        <f t="shared" si="40"/>
        <v> </v>
      </c>
      <c r="V108" s="167" t="str">
        <f t="shared" si="26"/>
        <v> </v>
      </c>
      <c r="W108" s="157" t="str">
        <f t="shared" si="41"/>
        <v> </v>
      </c>
      <c r="X108" s="102"/>
      <c r="Y108" s="100"/>
      <c r="Z108" s="331" t="str">
        <f t="shared" si="27"/>
        <v> </v>
      </c>
      <c r="AA108" s="332" t="str">
        <f t="shared" si="42"/>
        <v> </v>
      </c>
      <c r="AB108" s="335">
        <f t="shared" si="44"/>
        <v>10.899999999999999</v>
      </c>
      <c r="AF108" s="157" t="str">
        <f t="shared" si="28"/>
        <v> </v>
      </c>
      <c r="AG108" s="157" t="str">
        <f t="shared" si="29"/>
        <v> </v>
      </c>
      <c r="AH108" s="157" t="str">
        <f t="shared" si="30"/>
        <v> </v>
      </c>
      <c r="AI108" s="157">
        <f t="shared" si="31"/>
        <v>10.899999999999999</v>
      </c>
      <c r="AJ108" s="157" t="str">
        <f t="shared" si="32"/>
        <v> </v>
      </c>
      <c r="AK108" s="157" t="str">
        <f t="shared" si="33"/>
        <v> </v>
      </c>
      <c r="AL108" s="157" t="str">
        <f t="shared" si="34"/>
        <v> </v>
      </c>
      <c r="AM108" s="157" t="str">
        <f t="shared" si="35"/>
        <v> </v>
      </c>
      <c r="AN108" s="157" t="str">
        <f t="shared" si="36"/>
        <v> </v>
      </c>
      <c r="AO108" s="157" t="str">
        <f t="shared" si="37"/>
        <v> </v>
      </c>
      <c r="AP108" s="108"/>
      <c r="AQ108" s="108"/>
      <c r="AR108" s="115"/>
      <c r="AS108" s="115"/>
      <c r="AT108" s="100"/>
      <c r="AU108" s="100"/>
      <c r="AV108" s="100"/>
      <c r="AW108" s="72" t="str">
        <f>IF(AU108&gt;0,AU108/AV108," ")</f>
        <v> </v>
      </c>
      <c r="AX108" s="108"/>
    </row>
    <row r="109" spans="1:50" ht="12.75">
      <c r="A109" s="246" t="str">
        <f aca="true" t="shared" si="45" ref="A109:A138">IF(C109&gt;10,"Error Column C"," ")</f>
        <v> </v>
      </c>
      <c r="B109" s="467">
        <v>39731</v>
      </c>
      <c r="C109" s="202">
        <v>5</v>
      </c>
      <c r="D109" s="202">
        <v>42</v>
      </c>
      <c r="E109" s="202" t="s">
        <v>369</v>
      </c>
      <c r="F109" s="202" t="s">
        <v>372</v>
      </c>
      <c r="G109" s="202">
        <v>1</v>
      </c>
      <c r="H109" s="202">
        <v>104.5</v>
      </c>
      <c r="I109" s="202">
        <v>1</v>
      </c>
      <c r="J109" s="184">
        <f aca="true" t="shared" si="46" ref="J109:J138">IF(I109&gt;0,PRODUCT(I109,$J$2)," ")</f>
        <v>1.45</v>
      </c>
      <c r="K109" s="100"/>
      <c r="L109" s="325">
        <v>45</v>
      </c>
      <c r="M109" s="470">
        <v>22.5</v>
      </c>
      <c r="N109" s="167" t="str">
        <f t="shared" si="24"/>
        <v>Batril 250ml</v>
      </c>
      <c r="O109" s="157">
        <f t="shared" si="39"/>
        <v>14.850000000000001</v>
      </c>
      <c r="P109" s="102"/>
      <c r="Q109" s="100"/>
      <c r="R109" s="331" t="str">
        <f t="shared" si="25"/>
        <v> </v>
      </c>
      <c r="S109" s="332" t="str">
        <f t="shared" si="40"/>
        <v> </v>
      </c>
      <c r="V109" s="167" t="str">
        <f t="shared" si="26"/>
        <v> </v>
      </c>
      <c r="W109" s="157" t="str">
        <f t="shared" si="41"/>
        <v> </v>
      </c>
      <c r="X109" s="102"/>
      <c r="Y109" s="100"/>
      <c r="Z109" s="331" t="str">
        <f t="shared" si="27"/>
        <v> </v>
      </c>
      <c r="AA109" s="332" t="str">
        <f t="shared" si="42"/>
        <v> </v>
      </c>
      <c r="AB109" s="335">
        <f aca="true" t="shared" si="47" ref="AB109:AB138">IF(D109&gt;0,SUM(O109,S109,W109,AA109,J109),0)</f>
        <v>16.3</v>
      </c>
      <c r="AF109" s="157" t="str">
        <f aca="true" t="shared" si="48" ref="AF109:AF138">IF($C109=1,$AB109," ")</f>
        <v> </v>
      </c>
      <c r="AG109" s="157" t="str">
        <f aca="true" t="shared" si="49" ref="AG109:AG138">IF($C109=2,$AB109," ")</f>
        <v> </v>
      </c>
      <c r="AH109" s="157" t="str">
        <f aca="true" t="shared" si="50" ref="AH109:AH138">IF($C109=3,$AB109," ")</f>
        <v> </v>
      </c>
      <c r="AI109" s="157" t="str">
        <f aca="true" t="shared" si="51" ref="AI109:AI138">IF($C109=4,$AB109," ")</f>
        <v> </v>
      </c>
      <c r="AJ109" s="157">
        <f aca="true" t="shared" si="52" ref="AJ109:AJ138">IF($C109=5,$AB109," ")</f>
        <v>16.3</v>
      </c>
      <c r="AK109" s="157" t="str">
        <f aca="true" t="shared" si="53" ref="AK109:AK138">IF($C109=6,$AB109," ")</f>
        <v> </v>
      </c>
      <c r="AL109" s="157" t="str">
        <f aca="true" t="shared" si="54" ref="AL109:AL138">IF($C109=7,$AB109," ")</f>
        <v> </v>
      </c>
      <c r="AM109" s="157" t="str">
        <f aca="true" t="shared" si="55" ref="AM109:AM138">IF($C109=8,$AB109," ")</f>
        <v> </v>
      </c>
      <c r="AN109" s="157" t="str">
        <f aca="true" t="shared" si="56" ref="AN109:AN138">IF($C109=9,$AB109," ")</f>
        <v> </v>
      </c>
      <c r="AO109" s="157" t="str">
        <f aca="true" t="shared" si="57" ref="AO109:AO138">IF($C109=10,$AB109," ")</f>
        <v> </v>
      </c>
      <c r="AP109" s="108"/>
      <c r="AQ109" s="108"/>
      <c r="AR109" s="115"/>
      <c r="AS109" s="115"/>
      <c r="AT109" s="100"/>
      <c r="AU109" s="100"/>
      <c r="AV109" s="100"/>
      <c r="AW109" s="72"/>
      <c r="AX109" s="108"/>
    </row>
    <row r="110" spans="1:50" ht="12.75">
      <c r="A110" s="246" t="str">
        <f t="shared" si="45"/>
        <v> </v>
      </c>
      <c r="B110" s="467">
        <v>39732</v>
      </c>
      <c r="C110" s="202">
        <v>5</v>
      </c>
      <c r="D110" s="202">
        <v>7</v>
      </c>
      <c r="E110" s="202" t="s">
        <v>369</v>
      </c>
      <c r="F110" s="202" t="s">
        <v>373</v>
      </c>
      <c r="G110" s="202">
        <v>2</v>
      </c>
      <c r="H110" s="202">
        <v>105.1</v>
      </c>
      <c r="J110" s="184" t="str">
        <f t="shared" si="46"/>
        <v> </v>
      </c>
      <c r="K110" s="100"/>
      <c r="L110" s="325">
        <v>47</v>
      </c>
      <c r="M110" s="470">
        <v>10</v>
      </c>
      <c r="N110" s="167" t="str">
        <f t="shared" si="24"/>
        <v>Excenel</v>
      </c>
      <c r="O110" s="157">
        <f t="shared" si="39"/>
        <v>6.5</v>
      </c>
      <c r="P110" s="102"/>
      <c r="Q110" s="100"/>
      <c r="R110" s="331" t="str">
        <f t="shared" si="25"/>
        <v> </v>
      </c>
      <c r="S110" s="332" t="str">
        <f t="shared" si="40"/>
        <v> </v>
      </c>
      <c r="V110" s="167" t="str">
        <f t="shared" si="26"/>
        <v> </v>
      </c>
      <c r="W110" s="157" t="str">
        <f t="shared" si="41"/>
        <v> </v>
      </c>
      <c r="X110" s="102"/>
      <c r="Y110" s="100"/>
      <c r="Z110" s="331" t="str">
        <f t="shared" si="27"/>
        <v> </v>
      </c>
      <c r="AA110" s="332" t="str">
        <f t="shared" si="42"/>
        <v> </v>
      </c>
      <c r="AB110" s="335">
        <f t="shared" si="47"/>
        <v>6.5</v>
      </c>
      <c r="AF110" s="157" t="str">
        <f t="shared" si="48"/>
        <v> </v>
      </c>
      <c r="AG110" s="157" t="str">
        <f t="shared" si="49"/>
        <v> </v>
      </c>
      <c r="AH110" s="157" t="str">
        <f t="shared" si="50"/>
        <v> </v>
      </c>
      <c r="AI110" s="157" t="str">
        <f t="shared" si="51"/>
        <v> </v>
      </c>
      <c r="AJ110" s="157">
        <f t="shared" si="52"/>
        <v>6.5</v>
      </c>
      <c r="AK110" s="157" t="str">
        <f t="shared" si="53"/>
        <v> </v>
      </c>
      <c r="AL110" s="157" t="str">
        <f t="shared" si="54"/>
        <v> </v>
      </c>
      <c r="AM110" s="157" t="str">
        <f t="shared" si="55"/>
        <v> </v>
      </c>
      <c r="AN110" s="157" t="str">
        <f t="shared" si="56"/>
        <v> </v>
      </c>
      <c r="AO110" s="157" t="str">
        <f t="shared" si="57"/>
        <v> </v>
      </c>
      <c r="AP110" s="108"/>
      <c r="AQ110" s="108"/>
      <c r="AR110" s="115"/>
      <c r="AS110" s="115"/>
      <c r="AT110" s="100"/>
      <c r="AU110" s="100"/>
      <c r="AV110" s="100"/>
      <c r="AW110" s="72"/>
      <c r="AX110" s="108"/>
    </row>
    <row r="111" spans="1:50" ht="12.75">
      <c r="A111" s="246" t="str">
        <f t="shared" si="45"/>
        <v> </v>
      </c>
      <c r="B111" s="467">
        <v>39733</v>
      </c>
      <c r="C111" s="202">
        <v>5</v>
      </c>
      <c r="D111" s="202">
        <v>32</v>
      </c>
      <c r="E111" s="202" t="s">
        <v>369</v>
      </c>
      <c r="F111" s="202" t="s">
        <v>374</v>
      </c>
      <c r="G111" s="202">
        <v>3</v>
      </c>
      <c r="H111" s="202">
        <v>102.5</v>
      </c>
      <c r="I111" s="202">
        <v>1</v>
      </c>
      <c r="J111" s="184">
        <f t="shared" si="46"/>
        <v>1.45</v>
      </c>
      <c r="K111" s="100"/>
      <c r="L111" s="325">
        <v>51</v>
      </c>
      <c r="M111" s="470">
        <v>5.5</v>
      </c>
      <c r="N111" s="167" t="str">
        <f t="shared" si="24"/>
        <v>Draxxin</v>
      </c>
      <c r="O111" s="157">
        <f t="shared" si="39"/>
        <v>19.8</v>
      </c>
      <c r="P111" s="102"/>
      <c r="Q111" s="100"/>
      <c r="R111" s="331" t="str">
        <f t="shared" si="25"/>
        <v> </v>
      </c>
      <c r="S111" s="332" t="str">
        <f t="shared" si="40"/>
        <v> </v>
      </c>
      <c r="V111" s="167" t="str">
        <f t="shared" si="26"/>
        <v> </v>
      </c>
      <c r="W111" s="157" t="str">
        <f t="shared" si="41"/>
        <v> </v>
      </c>
      <c r="X111" s="102"/>
      <c r="Y111" s="100"/>
      <c r="Z111" s="331" t="str">
        <f t="shared" si="27"/>
        <v> </v>
      </c>
      <c r="AA111" s="332" t="str">
        <f t="shared" si="42"/>
        <v> </v>
      </c>
      <c r="AB111" s="335">
        <f t="shared" si="47"/>
        <v>21.25</v>
      </c>
      <c r="AF111" s="157" t="str">
        <f t="shared" si="48"/>
        <v> </v>
      </c>
      <c r="AG111" s="157" t="str">
        <f t="shared" si="49"/>
        <v> </v>
      </c>
      <c r="AH111" s="157" t="str">
        <f t="shared" si="50"/>
        <v> </v>
      </c>
      <c r="AI111" s="157" t="str">
        <f t="shared" si="51"/>
        <v> </v>
      </c>
      <c r="AJ111" s="157">
        <f t="shared" si="52"/>
        <v>21.25</v>
      </c>
      <c r="AK111" s="157" t="str">
        <f t="shared" si="53"/>
        <v> </v>
      </c>
      <c r="AL111" s="157" t="str">
        <f t="shared" si="54"/>
        <v> </v>
      </c>
      <c r="AM111" s="157" t="str">
        <f t="shared" si="55"/>
        <v> </v>
      </c>
      <c r="AN111" s="157" t="str">
        <f t="shared" si="56"/>
        <v> </v>
      </c>
      <c r="AO111" s="157" t="str">
        <f t="shared" si="57"/>
        <v> </v>
      </c>
      <c r="AP111" s="108"/>
      <c r="AQ111" s="108"/>
      <c r="AR111" s="115"/>
      <c r="AS111" s="115"/>
      <c r="AT111" s="100"/>
      <c r="AU111" s="100"/>
      <c r="AV111" s="100"/>
      <c r="AW111" s="72"/>
      <c r="AX111" s="108"/>
    </row>
    <row r="112" spans="1:41" ht="12.75">
      <c r="A112" s="246" t="str">
        <f t="shared" si="45"/>
        <v> </v>
      </c>
      <c r="B112" s="467">
        <v>39734</v>
      </c>
      <c r="C112" s="202">
        <v>5</v>
      </c>
      <c r="D112" s="202">
        <v>67</v>
      </c>
      <c r="E112" s="202" t="s">
        <v>369</v>
      </c>
      <c r="F112" s="202" t="s">
        <v>180</v>
      </c>
      <c r="G112" s="202">
        <v>1</v>
      </c>
      <c r="H112" s="202">
        <v>103.6</v>
      </c>
      <c r="J112" s="184" t="str">
        <f t="shared" si="46"/>
        <v> </v>
      </c>
      <c r="K112" s="100"/>
      <c r="L112" s="325">
        <v>43</v>
      </c>
      <c r="M112" s="470">
        <v>5.25</v>
      </c>
      <c r="N112" s="167" t="str">
        <f t="shared" si="24"/>
        <v>Micotil 250</v>
      </c>
      <c r="O112" s="157">
        <f t="shared" si="39"/>
        <v>6.615</v>
      </c>
      <c r="P112" s="102"/>
      <c r="Q112" s="100"/>
      <c r="R112" s="331" t="str">
        <f t="shared" si="25"/>
        <v> </v>
      </c>
      <c r="S112" s="332" t="str">
        <f t="shared" si="40"/>
        <v> </v>
      </c>
      <c r="V112" s="167" t="str">
        <f t="shared" si="26"/>
        <v> </v>
      </c>
      <c r="W112" s="157" t="str">
        <f t="shared" si="41"/>
        <v> </v>
      </c>
      <c r="X112" s="102"/>
      <c r="Y112" s="100"/>
      <c r="Z112" s="331" t="str">
        <f t="shared" si="27"/>
        <v> </v>
      </c>
      <c r="AA112" s="332" t="str">
        <f t="shared" si="42"/>
        <v> </v>
      </c>
      <c r="AB112" s="335">
        <f t="shared" si="47"/>
        <v>6.615</v>
      </c>
      <c r="AF112" s="157" t="str">
        <f t="shared" si="48"/>
        <v> </v>
      </c>
      <c r="AG112" s="157" t="str">
        <f t="shared" si="49"/>
        <v> </v>
      </c>
      <c r="AH112" s="157" t="str">
        <f t="shared" si="50"/>
        <v> </v>
      </c>
      <c r="AI112" s="157" t="str">
        <f t="shared" si="51"/>
        <v> </v>
      </c>
      <c r="AJ112" s="157">
        <f t="shared" si="52"/>
        <v>6.615</v>
      </c>
      <c r="AK112" s="157" t="str">
        <f t="shared" si="53"/>
        <v> </v>
      </c>
      <c r="AL112" s="157" t="str">
        <f t="shared" si="54"/>
        <v> </v>
      </c>
      <c r="AM112" s="157" t="str">
        <f t="shared" si="55"/>
        <v> </v>
      </c>
      <c r="AN112" s="157" t="str">
        <f t="shared" si="56"/>
        <v> </v>
      </c>
      <c r="AO112" s="157" t="str">
        <f t="shared" si="57"/>
        <v> </v>
      </c>
    </row>
    <row r="113" spans="1:41" ht="12.75">
      <c r="A113" s="246" t="str">
        <f t="shared" si="45"/>
        <v> </v>
      </c>
      <c r="B113" s="467">
        <v>39735</v>
      </c>
      <c r="C113" s="202">
        <v>5</v>
      </c>
      <c r="D113" s="202">
        <v>149</v>
      </c>
      <c r="E113" s="202" t="s">
        <v>369</v>
      </c>
      <c r="F113" s="202" t="s">
        <v>180</v>
      </c>
      <c r="G113" s="202">
        <v>1</v>
      </c>
      <c r="H113" s="202">
        <v>105.5</v>
      </c>
      <c r="J113" s="184" t="str">
        <f t="shared" si="46"/>
        <v> </v>
      </c>
      <c r="K113" s="100"/>
      <c r="L113" s="325">
        <v>45</v>
      </c>
      <c r="M113" s="470">
        <v>15.7</v>
      </c>
      <c r="N113" s="167" t="str">
        <f t="shared" si="24"/>
        <v>Batril 250ml</v>
      </c>
      <c r="O113" s="157">
        <f t="shared" si="39"/>
        <v>10.362</v>
      </c>
      <c r="P113" s="102"/>
      <c r="Q113" s="100"/>
      <c r="R113" s="331" t="str">
        <f t="shared" si="25"/>
        <v> </v>
      </c>
      <c r="S113" s="332" t="str">
        <f t="shared" si="40"/>
        <v> </v>
      </c>
      <c r="V113" s="167" t="str">
        <f t="shared" si="26"/>
        <v> </v>
      </c>
      <c r="W113" s="157" t="str">
        <f t="shared" si="41"/>
        <v> </v>
      </c>
      <c r="X113" s="102"/>
      <c r="Y113" s="100"/>
      <c r="Z113" s="331" t="str">
        <f t="shared" si="27"/>
        <v> </v>
      </c>
      <c r="AA113" s="332" t="str">
        <f t="shared" si="42"/>
        <v> </v>
      </c>
      <c r="AB113" s="335">
        <f t="shared" si="47"/>
        <v>10.362</v>
      </c>
      <c r="AF113" s="157" t="str">
        <f t="shared" si="48"/>
        <v> </v>
      </c>
      <c r="AG113" s="157" t="str">
        <f t="shared" si="49"/>
        <v> </v>
      </c>
      <c r="AH113" s="157" t="str">
        <f t="shared" si="50"/>
        <v> </v>
      </c>
      <c r="AI113" s="157" t="str">
        <f t="shared" si="51"/>
        <v> </v>
      </c>
      <c r="AJ113" s="157">
        <f t="shared" si="52"/>
        <v>10.362</v>
      </c>
      <c r="AK113" s="157" t="str">
        <f t="shared" si="53"/>
        <v> </v>
      </c>
      <c r="AL113" s="157" t="str">
        <f t="shared" si="54"/>
        <v> </v>
      </c>
      <c r="AM113" s="157" t="str">
        <f t="shared" si="55"/>
        <v> </v>
      </c>
      <c r="AN113" s="157" t="str">
        <f t="shared" si="56"/>
        <v> </v>
      </c>
      <c r="AO113" s="157" t="str">
        <f t="shared" si="57"/>
        <v> </v>
      </c>
    </row>
    <row r="114" spans="1:41" ht="12.75">
      <c r="A114" s="246" t="str">
        <f t="shared" si="45"/>
        <v> </v>
      </c>
      <c r="B114" s="467">
        <v>39736</v>
      </c>
      <c r="C114" s="202">
        <v>5</v>
      </c>
      <c r="D114" s="202">
        <v>292</v>
      </c>
      <c r="E114" s="202" t="s">
        <v>369</v>
      </c>
      <c r="F114" s="202" t="s">
        <v>375</v>
      </c>
      <c r="G114" s="202">
        <v>2</v>
      </c>
      <c r="H114" s="202">
        <v>104.2</v>
      </c>
      <c r="I114" s="202">
        <v>1</v>
      </c>
      <c r="J114" s="184">
        <f t="shared" si="46"/>
        <v>1.45</v>
      </c>
      <c r="K114" s="100"/>
      <c r="L114" s="325">
        <v>47</v>
      </c>
      <c r="M114" s="470">
        <v>7</v>
      </c>
      <c r="N114" s="167" t="str">
        <f t="shared" si="24"/>
        <v>Excenel</v>
      </c>
      <c r="O114" s="157">
        <f t="shared" si="39"/>
        <v>4.55</v>
      </c>
      <c r="P114" s="102"/>
      <c r="Q114" s="100"/>
      <c r="R114" s="331" t="str">
        <f t="shared" si="25"/>
        <v> </v>
      </c>
      <c r="S114" s="332" t="str">
        <f t="shared" si="40"/>
        <v> </v>
      </c>
      <c r="V114" s="167" t="str">
        <f t="shared" si="26"/>
        <v> </v>
      </c>
      <c r="W114" s="157" t="str">
        <f t="shared" si="41"/>
        <v> </v>
      </c>
      <c r="X114" s="102"/>
      <c r="Y114" s="100"/>
      <c r="Z114" s="331" t="str">
        <f t="shared" si="27"/>
        <v> </v>
      </c>
      <c r="AA114" s="332" t="str">
        <f t="shared" si="42"/>
        <v> </v>
      </c>
      <c r="AB114" s="335">
        <f t="shared" si="47"/>
        <v>6</v>
      </c>
      <c r="AF114" s="157" t="str">
        <f t="shared" si="48"/>
        <v> </v>
      </c>
      <c r="AG114" s="157" t="str">
        <f t="shared" si="49"/>
        <v> </v>
      </c>
      <c r="AH114" s="157" t="str">
        <f t="shared" si="50"/>
        <v> </v>
      </c>
      <c r="AI114" s="157" t="str">
        <f t="shared" si="51"/>
        <v> </v>
      </c>
      <c r="AJ114" s="157">
        <f t="shared" si="52"/>
        <v>6</v>
      </c>
      <c r="AK114" s="157" t="str">
        <f t="shared" si="53"/>
        <v> </v>
      </c>
      <c r="AL114" s="157" t="str">
        <f t="shared" si="54"/>
        <v> </v>
      </c>
      <c r="AM114" s="157" t="str">
        <f t="shared" si="55"/>
        <v> </v>
      </c>
      <c r="AN114" s="157" t="str">
        <f t="shared" si="56"/>
        <v> </v>
      </c>
      <c r="AO114" s="157" t="str">
        <f t="shared" si="57"/>
        <v> </v>
      </c>
    </row>
    <row r="115" spans="1:41" ht="12.75">
      <c r="A115" s="246" t="str">
        <f t="shared" si="45"/>
        <v> </v>
      </c>
      <c r="B115" s="467">
        <v>39737</v>
      </c>
      <c r="C115" s="202">
        <v>5</v>
      </c>
      <c r="D115" s="202">
        <v>92</v>
      </c>
      <c r="E115" s="202" t="s">
        <v>369</v>
      </c>
      <c r="F115" s="202" t="s">
        <v>180</v>
      </c>
      <c r="G115" s="202">
        <v>1</v>
      </c>
      <c r="H115" s="202">
        <v>103.8</v>
      </c>
      <c r="I115" s="202">
        <v>1</v>
      </c>
      <c r="J115" s="184">
        <f t="shared" si="46"/>
        <v>1.45</v>
      </c>
      <c r="K115" s="100"/>
      <c r="L115" s="325">
        <v>51</v>
      </c>
      <c r="M115" s="470">
        <v>3.85</v>
      </c>
      <c r="N115" s="167" t="str">
        <f t="shared" si="24"/>
        <v>Draxxin</v>
      </c>
      <c r="O115" s="157">
        <f t="shared" si="39"/>
        <v>13.860000000000001</v>
      </c>
      <c r="P115" s="102"/>
      <c r="Q115" s="100"/>
      <c r="R115" s="331" t="str">
        <f t="shared" si="25"/>
        <v> </v>
      </c>
      <c r="S115" s="332" t="str">
        <f t="shared" si="40"/>
        <v> </v>
      </c>
      <c r="V115" s="167" t="str">
        <f t="shared" si="26"/>
        <v> </v>
      </c>
      <c r="W115" s="157" t="str">
        <f t="shared" si="41"/>
        <v> </v>
      </c>
      <c r="X115" s="102"/>
      <c r="Y115" s="100"/>
      <c r="Z115" s="331" t="str">
        <f t="shared" si="27"/>
        <v> </v>
      </c>
      <c r="AA115" s="332" t="str">
        <f t="shared" si="42"/>
        <v> </v>
      </c>
      <c r="AB115" s="335">
        <f t="shared" si="47"/>
        <v>15.31</v>
      </c>
      <c r="AF115" s="157" t="str">
        <f t="shared" si="48"/>
        <v> </v>
      </c>
      <c r="AG115" s="157" t="str">
        <f t="shared" si="49"/>
        <v> </v>
      </c>
      <c r="AH115" s="157" t="str">
        <f t="shared" si="50"/>
        <v> </v>
      </c>
      <c r="AI115" s="157" t="str">
        <f t="shared" si="51"/>
        <v> </v>
      </c>
      <c r="AJ115" s="157">
        <f t="shared" si="52"/>
        <v>15.31</v>
      </c>
      <c r="AK115" s="157" t="str">
        <f t="shared" si="53"/>
        <v> </v>
      </c>
      <c r="AL115" s="157" t="str">
        <f t="shared" si="54"/>
        <v> </v>
      </c>
      <c r="AM115" s="157" t="str">
        <f t="shared" si="55"/>
        <v> </v>
      </c>
      <c r="AN115" s="157" t="str">
        <f t="shared" si="56"/>
        <v> </v>
      </c>
      <c r="AO115" s="157" t="str">
        <f t="shared" si="57"/>
        <v> </v>
      </c>
    </row>
    <row r="116" spans="1:41" ht="12.75">
      <c r="A116" s="246" t="str">
        <f t="shared" si="45"/>
        <v> </v>
      </c>
      <c r="B116" s="467">
        <v>39738</v>
      </c>
      <c r="C116" s="202">
        <v>5</v>
      </c>
      <c r="D116" s="202">
        <v>297</v>
      </c>
      <c r="E116" s="202" t="s">
        <v>369</v>
      </c>
      <c r="F116" s="202" t="s">
        <v>180</v>
      </c>
      <c r="G116" s="202">
        <v>1</v>
      </c>
      <c r="H116" s="202">
        <v>105.1</v>
      </c>
      <c r="I116" s="202">
        <v>1</v>
      </c>
      <c r="J116" s="184">
        <f t="shared" si="46"/>
        <v>1.45</v>
      </c>
      <c r="K116" s="100"/>
      <c r="L116" s="325">
        <v>43</v>
      </c>
      <c r="M116" s="470">
        <v>6</v>
      </c>
      <c r="N116" s="167" t="str">
        <f t="shared" si="24"/>
        <v>Micotil 250</v>
      </c>
      <c r="O116" s="157">
        <f t="shared" si="39"/>
        <v>7.5600000000000005</v>
      </c>
      <c r="P116" s="102"/>
      <c r="Q116" s="100"/>
      <c r="R116" s="331" t="str">
        <f t="shared" si="25"/>
        <v> </v>
      </c>
      <c r="S116" s="332" t="str">
        <f t="shared" si="40"/>
        <v> </v>
      </c>
      <c r="V116" s="167" t="str">
        <f t="shared" si="26"/>
        <v> </v>
      </c>
      <c r="W116" s="157" t="str">
        <f t="shared" si="41"/>
        <v> </v>
      </c>
      <c r="X116" s="102"/>
      <c r="Y116" s="100"/>
      <c r="Z116" s="331" t="str">
        <f t="shared" si="27"/>
        <v> </v>
      </c>
      <c r="AA116" s="332" t="str">
        <f t="shared" si="42"/>
        <v> </v>
      </c>
      <c r="AB116" s="335">
        <f t="shared" si="47"/>
        <v>9.01</v>
      </c>
      <c r="AF116" s="157" t="str">
        <f t="shared" si="48"/>
        <v> </v>
      </c>
      <c r="AG116" s="157" t="str">
        <f t="shared" si="49"/>
        <v> </v>
      </c>
      <c r="AH116" s="157" t="str">
        <f t="shared" si="50"/>
        <v> </v>
      </c>
      <c r="AI116" s="157" t="str">
        <f t="shared" si="51"/>
        <v> </v>
      </c>
      <c r="AJ116" s="157">
        <f t="shared" si="52"/>
        <v>9.01</v>
      </c>
      <c r="AK116" s="157" t="str">
        <f t="shared" si="53"/>
        <v> </v>
      </c>
      <c r="AL116" s="157" t="str">
        <f t="shared" si="54"/>
        <v> </v>
      </c>
      <c r="AM116" s="157" t="str">
        <f t="shared" si="55"/>
        <v> </v>
      </c>
      <c r="AN116" s="157" t="str">
        <f t="shared" si="56"/>
        <v> </v>
      </c>
      <c r="AO116" s="157" t="str">
        <f t="shared" si="57"/>
        <v> </v>
      </c>
    </row>
    <row r="117" spans="1:41" ht="12.75">
      <c r="A117" s="246" t="str">
        <f t="shared" si="45"/>
        <v> </v>
      </c>
      <c r="B117" s="467">
        <v>39739</v>
      </c>
      <c r="C117" s="202">
        <v>5</v>
      </c>
      <c r="D117" s="202">
        <v>125</v>
      </c>
      <c r="E117" s="202" t="s">
        <v>369</v>
      </c>
      <c r="F117" s="202" t="s">
        <v>371</v>
      </c>
      <c r="G117" s="202">
        <v>3</v>
      </c>
      <c r="H117" s="202">
        <v>104.6</v>
      </c>
      <c r="J117" s="184" t="str">
        <f t="shared" si="46"/>
        <v> </v>
      </c>
      <c r="K117" s="100"/>
      <c r="L117" s="325">
        <v>45</v>
      </c>
      <c r="M117" s="470">
        <v>18</v>
      </c>
      <c r="N117" s="167" t="str">
        <f t="shared" si="24"/>
        <v>Batril 250ml</v>
      </c>
      <c r="O117" s="157">
        <f t="shared" si="39"/>
        <v>11.88</v>
      </c>
      <c r="P117" s="102"/>
      <c r="Q117" s="100"/>
      <c r="R117" s="331" t="str">
        <f t="shared" si="25"/>
        <v> </v>
      </c>
      <c r="S117" s="332" t="str">
        <f t="shared" si="40"/>
        <v> </v>
      </c>
      <c r="V117" s="167" t="str">
        <f t="shared" si="26"/>
        <v> </v>
      </c>
      <c r="W117" s="157" t="str">
        <f t="shared" si="41"/>
        <v> </v>
      </c>
      <c r="X117" s="102"/>
      <c r="Y117" s="100"/>
      <c r="Z117" s="331" t="str">
        <f t="shared" si="27"/>
        <v> </v>
      </c>
      <c r="AA117" s="332" t="str">
        <f t="shared" si="42"/>
        <v> </v>
      </c>
      <c r="AB117" s="335">
        <f t="shared" si="47"/>
        <v>11.88</v>
      </c>
      <c r="AF117" s="157" t="str">
        <f t="shared" si="48"/>
        <v> </v>
      </c>
      <c r="AG117" s="157" t="str">
        <f t="shared" si="49"/>
        <v> </v>
      </c>
      <c r="AH117" s="157" t="str">
        <f t="shared" si="50"/>
        <v> </v>
      </c>
      <c r="AI117" s="157" t="str">
        <f t="shared" si="51"/>
        <v> </v>
      </c>
      <c r="AJ117" s="157">
        <f t="shared" si="52"/>
        <v>11.88</v>
      </c>
      <c r="AK117" s="157" t="str">
        <f t="shared" si="53"/>
        <v> </v>
      </c>
      <c r="AL117" s="157" t="str">
        <f t="shared" si="54"/>
        <v> </v>
      </c>
      <c r="AM117" s="157" t="str">
        <f t="shared" si="55"/>
        <v> </v>
      </c>
      <c r="AN117" s="157" t="str">
        <f t="shared" si="56"/>
        <v> </v>
      </c>
      <c r="AO117" s="157" t="str">
        <f t="shared" si="57"/>
        <v> </v>
      </c>
    </row>
    <row r="118" spans="1:41" ht="12.75">
      <c r="A118" s="246" t="str">
        <f t="shared" si="45"/>
        <v> </v>
      </c>
      <c r="B118" s="467"/>
      <c r="J118" s="184" t="str">
        <f t="shared" si="46"/>
        <v> </v>
      </c>
      <c r="K118" s="100"/>
      <c r="L118" s="325"/>
      <c r="N118" s="167" t="str">
        <f t="shared" si="24"/>
        <v> </v>
      </c>
      <c r="O118" s="157" t="str">
        <f t="shared" si="39"/>
        <v> </v>
      </c>
      <c r="P118" s="102"/>
      <c r="Q118" s="100"/>
      <c r="R118" s="331" t="str">
        <f t="shared" si="25"/>
        <v> </v>
      </c>
      <c r="S118" s="332" t="str">
        <f t="shared" si="40"/>
        <v> </v>
      </c>
      <c r="V118" s="167" t="str">
        <f t="shared" si="26"/>
        <v> </v>
      </c>
      <c r="W118" s="157" t="str">
        <f t="shared" si="41"/>
        <v> </v>
      </c>
      <c r="X118" s="102"/>
      <c r="Y118" s="100"/>
      <c r="Z118" s="331" t="str">
        <f t="shared" si="27"/>
        <v> </v>
      </c>
      <c r="AA118" s="332" t="str">
        <f t="shared" si="42"/>
        <v> </v>
      </c>
      <c r="AB118" s="335">
        <f t="shared" si="47"/>
        <v>0</v>
      </c>
      <c r="AF118" s="157" t="str">
        <f t="shared" si="48"/>
        <v> </v>
      </c>
      <c r="AG118" s="157" t="str">
        <f t="shared" si="49"/>
        <v> </v>
      </c>
      <c r="AH118" s="157" t="str">
        <f t="shared" si="50"/>
        <v> </v>
      </c>
      <c r="AI118" s="157" t="str">
        <f t="shared" si="51"/>
        <v> </v>
      </c>
      <c r="AJ118" s="157" t="str">
        <f t="shared" si="52"/>
        <v> </v>
      </c>
      <c r="AK118" s="157" t="str">
        <f t="shared" si="53"/>
        <v> </v>
      </c>
      <c r="AL118" s="157" t="str">
        <f t="shared" si="54"/>
        <v> </v>
      </c>
      <c r="AM118" s="157" t="str">
        <f t="shared" si="55"/>
        <v> </v>
      </c>
      <c r="AN118" s="157" t="str">
        <f t="shared" si="56"/>
        <v> </v>
      </c>
      <c r="AO118" s="157" t="str">
        <f t="shared" si="57"/>
        <v> </v>
      </c>
    </row>
    <row r="119" spans="1:41" ht="12.75">
      <c r="A119" s="246" t="str">
        <f t="shared" si="45"/>
        <v> </v>
      </c>
      <c r="B119" s="467"/>
      <c r="J119" s="184" t="str">
        <f t="shared" si="46"/>
        <v> </v>
      </c>
      <c r="K119" s="100"/>
      <c r="L119" s="325"/>
      <c r="N119" s="167" t="str">
        <f t="shared" si="24"/>
        <v> </v>
      </c>
      <c r="O119" s="157" t="str">
        <f t="shared" si="39"/>
        <v> </v>
      </c>
      <c r="P119" s="102"/>
      <c r="Q119" s="100"/>
      <c r="R119" s="331" t="str">
        <f t="shared" si="25"/>
        <v> </v>
      </c>
      <c r="S119" s="332" t="str">
        <f t="shared" si="40"/>
        <v> </v>
      </c>
      <c r="V119" s="167" t="str">
        <f t="shared" si="26"/>
        <v> </v>
      </c>
      <c r="W119" s="157" t="str">
        <f t="shared" si="41"/>
        <v> </v>
      </c>
      <c r="X119" s="102"/>
      <c r="Y119" s="100"/>
      <c r="Z119" s="331" t="str">
        <f t="shared" si="27"/>
        <v> </v>
      </c>
      <c r="AA119" s="332" t="str">
        <f t="shared" si="42"/>
        <v> </v>
      </c>
      <c r="AB119" s="335">
        <f t="shared" si="47"/>
        <v>0</v>
      </c>
      <c r="AF119" s="157" t="str">
        <f t="shared" si="48"/>
        <v> </v>
      </c>
      <c r="AG119" s="157" t="str">
        <f t="shared" si="49"/>
        <v> </v>
      </c>
      <c r="AH119" s="157" t="str">
        <f t="shared" si="50"/>
        <v> </v>
      </c>
      <c r="AI119" s="157" t="str">
        <f t="shared" si="51"/>
        <v> </v>
      </c>
      <c r="AJ119" s="157" t="str">
        <f t="shared" si="52"/>
        <v> </v>
      </c>
      <c r="AK119" s="157" t="str">
        <f t="shared" si="53"/>
        <v> </v>
      </c>
      <c r="AL119" s="157" t="str">
        <f t="shared" si="54"/>
        <v> </v>
      </c>
      <c r="AM119" s="157" t="str">
        <f t="shared" si="55"/>
        <v> </v>
      </c>
      <c r="AN119" s="157" t="str">
        <f t="shared" si="56"/>
        <v> </v>
      </c>
      <c r="AO119" s="157" t="str">
        <f t="shared" si="57"/>
        <v> </v>
      </c>
    </row>
    <row r="120" spans="1:41" ht="12.75">
      <c r="A120" s="246" t="str">
        <f t="shared" si="45"/>
        <v> </v>
      </c>
      <c r="B120" s="467"/>
      <c r="J120" s="184" t="str">
        <f t="shared" si="46"/>
        <v> </v>
      </c>
      <c r="K120" s="100"/>
      <c r="L120" s="325"/>
      <c r="N120" s="167" t="str">
        <f t="shared" si="24"/>
        <v> </v>
      </c>
      <c r="O120" s="157" t="str">
        <f t="shared" si="39"/>
        <v> </v>
      </c>
      <c r="P120" s="102"/>
      <c r="Q120" s="100"/>
      <c r="R120" s="331" t="str">
        <f t="shared" si="25"/>
        <v> </v>
      </c>
      <c r="S120" s="332" t="str">
        <f t="shared" si="40"/>
        <v> </v>
      </c>
      <c r="V120" s="167" t="str">
        <f t="shared" si="26"/>
        <v> </v>
      </c>
      <c r="W120" s="157" t="str">
        <f t="shared" si="41"/>
        <v> </v>
      </c>
      <c r="X120" s="102"/>
      <c r="Y120" s="100"/>
      <c r="Z120" s="331" t="str">
        <f t="shared" si="27"/>
        <v> </v>
      </c>
      <c r="AA120" s="332" t="str">
        <f t="shared" si="42"/>
        <v> </v>
      </c>
      <c r="AB120" s="335">
        <f t="shared" si="47"/>
        <v>0</v>
      </c>
      <c r="AF120" s="157" t="str">
        <f t="shared" si="48"/>
        <v> </v>
      </c>
      <c r="AG120" s="157" t="str">
        <f t="shared" si="49"/>
        <v> </v>
      </c>
      <c r="AH120" s="157" t="str">
        <f t="shared" si="50"/>
        <v> </v>
      </c>
      <c r="AI120" s="157" t="str">
        <f t="shared" si="51"/>
        <v> </v>
      </c>
      <c r="AJ120" s="157" t="str">
        <f t="shared" si="52"/>
        <v> </v>
      </c>
      <c r="AK120" s="157" t="str">
        <f t="shared" si="53"/>
        <v> </v>
      </c>
      <c r="AL120" s="157" t="str">
        <f t="shared" si="54"/>
        <v> </v>
      </c>
      <c r="AM120" s="157" t="str">
        <f t="shared" si="55"/>
        <v> </v>
      </c>
      <c r="AN120" s="157" t="str">
        <f t="shared" si="56"/>
        <v> </v>
      </c>
      <c r="AO120" s="157" t="str">
        <f t="shared" si="57"/>
        <v> </v>
      </c>
    </row>
    <row r="121" spans="1:41" ht="12.75">
      <c r="A121" s="246" t="str">
        <f t="shared" si="45"/>
        <v> </v>
      </c>
      <c r="B121" s="467"/>
      <c r="J121" s="184" t="str">
        <f t="shared" si="46"/>
        <v> </v>
      </c>
      <c r="K121" s="100"/>
      <c r="L121" s="325"/>
      <c r="N121" s="167" t="str">
        <f t="shared" si="24"/>
        <v> </v>
      </c>
      <c r="O121" s="157" t="str">
        <f t="shared" si="39"/>
        <v> </v>
      </c>
      <c r="P121" s="102"/>
      <c r="Q121" s="100"/>
      <c r="R121" s="331" t="str">
        <f t="shared" si="25"/>
        <v> </v>
      </c>
      <c r="S121" s="332" t="str">
        <f t="shared" si="40"/>
        <v> </v>
      </c>
      <c r="V121" s="167" t="str">
        <f t="shared" si="26"/>
        <v> </v>
      </c>
      <c r="W121" s="157" t="str">
        <f t="shared" si="41"/>
        <v> </v>
      </c>
      <c r="X121" s="102"/>
      <c r="Y121" s="100"/>
      <c r="Z121" s="331" t="str">
        <f t="shared" si="27"/>
        <v> </v>
      </c>
      <c r="AA121" s="332" t="str">
        <f t="shared" si="42"/>
        <v> </v>
      </c>
      <c r="AB121" s="335">
        <f t="shared" si="47"/>
        <v>0</v>
      </c>
      <c r="AF121" s="157" t="str">
        <f t="shared" si="48"/>
        <v> </v>
      </c>
      <c r="AG121" s="157" t="str">
        <f t="shared" si="49"/>
        <v> </v>
      </c>
      <c r="AH121" s="157" t="str">
        <f t="shared" si="50"/>
        <v> </v>
      </c>
      <c r="AI121" s="157" t="str">
        <f t="shared" si="51"/>
        <v> </v>
      </c>
      <c r="AJ121" s="157" t="str">
        <f t="shared" si="52"/>
        <v> </v>
      </c>
      <c r="AK121" s="157" t="str">
        <f t="shared" si="53"/>
        <v> </v>
      </c>
      <c r="AL121" s="157" t="str">
        <f t="shared" si="54"/>
        <v> </v>
      </c>
      <c r="AM121" s="157" t="str">
        <f t="shared" si="55"/>
        <v> </v>
      </c>
      <c r="AN121" s="157" t="str">
        <f t="shared" si="56"/>
        <v> </v>
      </c>
      <c r="AO121" s="157" t="str">
        <f t="shared" si="57"/>
        <v> </v>
      </c>
    </row>
    <row r="122" spans="1:41" ht="12.75">
      <c r="A122" s="246" t="str">
        <f t="shared" si="45"/>
        <v> </v>
      </c>
      <c r="B122" s="467"/>
      <c r="J122" s="184" t="str">
        <f t="shared" si="46"/>
        <v> </v>
      </c>
      <c r="K122" s="100"/>
      <c r="L122" s="325"/>
      <c r="N122" s="167" t="str">
        <f t="shared" si="24"/>
        <v> </v>
      </c>
      <c r="O122" s="157" t="str">
        <f t="shared" si="39"/>
        <v> </v>
      </c>
      <c r="P122" s="102"/>
      <c r="Q122" s="100"/>
      <c r="R122" s="331" t="str">
        <f t="shared" si="25"/>
        <v> </v>
      </c>
      <c r="S122" s="332" t="str">
        <f t="shared" si="40"/>
        <v> </v>
      </c>
      <c r="V122" s="167" t="str">
        <f t="shared" si="26"/>
        <v> </v>
      </c>
      <c r="W122" s="157" t="str">
        <f t="shared" si="41"/>
        <v> </v>
      </c>
      <c r="X122" s="102"/>
      <c r="Y122" s="100"/>
      <c r="Z122" s="331" t="str">
        <f t="shared" si="27"/>
        <v> </v>
      </c>
      <c r="AA122" s="332" t="str">
        <f t="shared" si="42"/>
        <v> </v>
      </c>
      <c r="AB122" s="335">
        <f t="shared" si="47"/>
        <v>0</v>
      </c>
      <c r="AF122" s="157" t="str">
        <f t="shared" si="48"/>
        <v> </v>
      </c>
      <c r="AG122" s="157" t="str">
        <f t="shared" si="49"/>
        <v> </v>
      </c>
      <c r="AH122" s="157" t="str">
        <f t="shared" si="50"/>
        <v> </v>
      </c>
      <c r="AI122" s="157" t="str">
        <f t="shared" si="51"/>
        <v> </v>
      </c>
      <c r="AJ122" s="157" t="str">
        <f t="shared" si="52"/>
        <v> </v>
      </c>
      <c r="AK122" s="157" t="str">
        <f t="shared" si="53"/>
        <v> </v>
      </c>
      <c r="AL122" s="157" t="str">
        <f t="shared" si="54"/>
        <v> </v>
      </c>
      <c r="AM122" s="157" t="str">
        <f t="shared" si="55"/>
        <v> </v>
      </c>
      <c r="AN122" s="157" t="str">
        <f t="shared" si="56"/>
        <v> </v>
      </c>
      <c r="AO122" s="157" t="str">
        <f t="shared" si="57"/>
        <v> </v>
      </c>
    </row>
    <row r="123" spans="1:41" ht="12.75">
      <c r="A123" s="246" t="str">
        <f t="shared" si="45"/>
        <v> </v>
      </c>
      <c r="B123" s="467"/>
      <c r="J123" s="184" t="str">
        <f t="shared" si="46"/>
        <v> </v>
      </c>
      <c r="K123" s="100"/>
      <c r="L123" s="325"/>
      <c r="N123" s="167" t="str">
        <f t="shared" si="24"/>
        <v> </v>
      </c>
      <c r="O123" s="157" t="str">
        <f t="shared" si="39"/>
        <v> </v>
      </c>
      <c r="P123" s="102"/>
      <c r="Q123" s="100"/>
      <c r="R123" s="331" t="str">
        <f t="shared" si="25"/>
        <v> </v>
      </c>
      <c r="S123" s="332" t="str">
        <f t="shared" si="40"/>
        <v> </v>
      </c>
      <c r="V123" s="167" t="str">
        <f t="shared" si="26"/>
        <v> </v>
      </c>
      <c r="W123" s="157" t="str">
        <f t="shared" si="41"/>
        <v> </v>
      </c>
      <c r="X123" s="102"/>
      <c r="Y123" s="100"/>
      <c r="Z123" s="331" t="str">
        <f t="shared" si="27"/>
        <v> </v>
      </c>
      <c r="AA123" s="332" t="str">
        <f t="shared" si="42"/>
        <v> </v>
      </c>
      <c r="AB123" s="335">
        <f t="shared" si="47"/>
        <v>0</v>
      </c>
      <c r="AF123" s="157" t="str">
        <f t="shared" si="48"/>
        <v> </v>
      </c>
      <c r="AG123" s="157" t="str">
        <f t="shared" si="49"/>
        <v> </v>
      </c>
      <c r="AH123" s="157" t="str">
        <f t="shared" si="50"/>
        <v> </v>
      </c>
      <c r="AI123" s="157" t="str">
        <f t="shared" si="51"/>
        <v> </v>
      </c>
      <c r="AJ123" s="157" t="str">
        <f t="shared" si="52"/>
        <v> </v>
      </c>
      <c r="AK123" s="157" t="str">
        <f t="shared" si="53"/>
        <v> </v>
      </c>
      <c r="AL123" s="157" t="str">
        <f t="shared" si="54"/>
        <v> </v>
      </c>
      <c r="AM123" s="157" t="str">
        <f t="shared" si="55"/>
        <v> </v>
      </c>
      <c r="AN123" s="157" t="str">
        <f t="shared" si="56"/>
        <v> </v>
      </c>
      <c r="AO123" s="157" t="str">
        <f t="shared" si="57"/>
        <v> </v>
      </c>
    </row>
    <row r="124" spans="1:41" ht="12.75">
      <c r="A124" s="246" t="str">
        <f t="shared" si="45"/>
        <v> </v>
      </c>
      <c r="B124" s="467"/>
      <c r="J124" s="184" t="str">
        <f t="shared" si="46"/>
        <v> </v>
      </c>
      <c r="K124" s="100"/>
      <c r="L124" s="325"/>
      <c r="N124" s="167" t="str">
        <f t="shared" si="24"/>
        <v> </v>
      </c>
      <c r="O124" s="157" t="str">
        <f t="shared" si="39"/>
        <v> </v>
      </c>
      <c r="P124" s="102"/>
      <c r="Q124" s="100"/>
      <c r="R124" s="331" t="str">
        <f t="shared" si="25"/>
        <v> </v>
      </c>
      <c r="S124" s="332" t="str">
        <f t="shared" si="40"/>
        <v> </v>
      </c>
      <c r="V124" s="167" t="str">
        <f t="shared" si="26"/>
        <v> </v>
      </c>
      <c r="W124" s="157" t="str">
        <f t="shared" si="41"/>
        <v> </v>
      </c>
      <c r="X124" s="102"/>
      <c r="Y124" s="100"/>
      <c r="Z124" s="331" t="str">
        <f t="shared" si="27"/>
        <v> </v>
      </c>
      <c r="AA124" s="332" t="str">
        <f t="shared" si="42"/>
        <v> </v>
      </c>
      <c r="AB124" s="335">
        <f t="shared" si="47"/>
        <v>0</v>
      </c>
      <c r="AF124" s="157" t="str">
        <f t="shared" si="48"/>
        <v> </v>
      </c>
      <c r="AG124" s="157" t="str">
        <f t="shared" si="49"/>
        <v> </v>
      </c>
      <c r="AH124" s="157" t="str">
        <f t="shared" si="50"/>
        <v> </v>
      </c>
      <c r="AI124" s="157" t="str">
        <f t="shared" si="51"/>
        <v> </v>
      </c>
      <c r="AJ124" s="157" t="str">
        <f t="shared" si="52"/>
        <v> </v>
      </c>
      <c r="AK124" s="157" t="str">
        <f t="shared" si="53"/>
        <v> </v>
      </c>
      <c r="AL124" s="157" t="str">
        <f t="shared" si="54"/>
        <v> </v>
      </c>
      <c r="AM124" s="157" t="str">
        <f t="shared" si="55"/>
        <v> </v>
      </c>
      <c r="AN124" s="157" t="str">
        <f t="shared" si="56"/>
        <v> </v>
      </c>
      <c r="AO124" s="157" t="str">
        <f t="shared" si="57"/>
        <v> </v>
      </c>
    </row>
    <row r="125" spans="1:41" ht="12.75">
      <c r="A125" s="246" t="str">
        <f t="shared" si="45"/>
        <v> </v>
      </c>
      <c r="B125" s="467"/>
      <c r="J125" s="184" t="str">
        <f t="shared" si="46"/>
        <v> </v>
      </c>
      <c r="K125" s="100"/>
      <c r="L125" s="325"/>
      <c r="N125" s="167" t="str">
        <f t="shared" si="24"/>
        <v> </v>
      </c>
      <c r="O125" s="157" t="str">
        <f t="shared" si="39"/>
        <v> </v>
      </c>
      <c r="P125" s="102"/>
      <c r="Q125" s="100"/>
      <c r="R125" s="331" t="str">
        <f t="shared" si="25"/>
        <v> </v>
      </c>
      <c r="S125" s="332" t="str">
        <f t="shared" si="40"/>
        <v> </v>
      </c>
      <c r="V125" s="167" t="str">
        <f t="shared" si="26"/>
        <v> </v>
      </c>
      <c r="W125" s="157" t="str">
        <f t="shared" si="41"/>
        <v> </v>
      </c>
      <c r="X125" s="102"/>
      <c r="Y125" s="100"/>
      <c r="Z125" s="331" t="str">
        <f t="shared" si="27"/>
        <v> </v>
      </c>
      <c r="AA125" s="332" t="str">
        <f t="shared" si="42"/>
        <v> </v>
      </c>
      <c r="AB125" s="335">
        <f t="shared" si="47"/>
        <v>0</v>
      </c>
      <c r="AF125" s="157" t="str">
        <f t="shared" si="48"/>
        <v> </v>
      </c>
      <c r="AG125" s="157" t="str">
        <f t="shared" si="49"/>
        <v> </v>
      </c>
      <c r="AH125" s="157" t="str">
        <f t="shared" si="50"/>
        <v> </v>
      </c>
      <c r="AI125" s="157" t="str">
        <f t="shared" si="51"/>
        <v> </v>
      </c>
      <c r="AJ125" s="157" t="str">
        <f t="shared" si="52"/>
        <v> </v>
      </c>
      <c r="AK125" s="157" t="str">
        <f t="shared" si="53"/>
        <v> </v>
      </c>
      <c r="AL125" s="157" t="str">
        <f t="shared" si="54"/>
        <v> </v>
      </c>
      <c r="AM125" s="157" t="str">
        <f t="shared" si="55"/>
        <v> </v>
      </c>
      <c r="AN125" s="157" t="str">
        <f t="shared" si="56"/>
        <v> </v>
      </c>
      <c r="AO125" s="157" t="str">
        <f t="shared" si="57"/>
        <v> </v>
      </c>
    </row>
    <row r="126" spans="1:41" ht="12.75">
      <c r="A126" s="246" t="str">
        <f t="shared" si="45"/>
        <v> </v>
      </c>
      <c r="B126" s="467"/>
      <c r="J126" s="184" t="str">
        <f t="shared" si="46"/>
        <v> </v>
      </c>
      <c r="K126" s="100"/>
      <c r="L126" s="325"/>
      <c r="N126" s="167" t="str">
        <f t="shared" si="24"/>
        <v> </v>
      </c>
      <c r="O126" s="157" t="str">
        <f t="shared" si="39"/>
        <v> </v>
      </c>
      <c r="P126" s="102"/>
      <c r="Q126" s="100"/>
      <c r="R126" s="331" t="str">
        <f t="shared" si="25"/>
        <v> </v>
      </c>
      <c r="S126" s="332" t="str">
        <f t="shared" si="40"/>
        <v> </v>
      </c>
      <c r="V126" s="167" t="str">
        <f t="shared" si="26"/>
        <v> </v>
      </c>
      <c r="W126" s="157" t="str">
        <f t="shared" si="41"/>
        <v> </v>
      </c>
      <c r="X126" s="102"/>
      <c r="Y126" s="100"/>
      <c r="Z126" s="331" t="str">
        <f t="shared" si="27"/>
        <v> </v>
      </c>
      <c r="AA126" s="332" t="str">
        <f t="shared" si="42"/>
        <v> </v>
      </c>
      <c r="AB126" s="335">
        <f t="shared" si="47"/>
        <v>0</v>
      </c>
      <c r="AF126" s="157" t="str">
        <f t="shared" si="48"/>
        <v> </v>
      </c>
      <c r="AG126" s="157" t="str">
        <f t="shared" si="49"/>
        <v> </v>
      </c>
      <c r="AH126" s="157" t="str">
        <f t="shared" si="50"/>
        <v> </v>
      </c>
      <c r="AI126" s="157" t="str">
        <f t="shared" si="51"/>
        <v> </v>
      </c>
      <c r="AJ126" s="157" t="str">
        <f t="shared" si="52"/>
        <v> </v>
      </c>
      <c r="AK126" s="157" t="str">
        <f t="shared" si="53"/>
        <v> </v>
      </c>
      <c r="AL126" s="157" t="str">
        <f t="shared" si="54"/>
        <v> </v>
      </c>
      <c r="AM126" s="157" t="str">
        <f t="shared" si="55"/>
        <v> </v>
      </c>
      <c r="AN126" s="157" t="str">
        <f t="shared" si="56"/>
        <v> </v>
      </c>
      <c r="AO126" s="157" t="str">
        <f t="shared" si="57"/>
        <v> </v>
      </c>
    </row>
    <row r="127" spans="1:41" ht="12.75">
      <c r="A127" s="246" t="str">
        <f t="shared" si="45"/>
        <v> </v>
      </c>
      <c r="B127" s="467"/>
      <c r="J127" s="184" t="str">
        <f t="shared" si="46"/>
        <v> </v>
      </c>
      <c r="K127" s="100"/>
      <c r="L127" s="325"/>
      <c r="N127" s="167" t="str">
        <f t="shared" si="24"/>
        <v> </v>
      </c>
      <c r="O127" s="157" t="str">
        <f t="shared" si="39"/>
        <v> </v>
      </c>
      <c r="P127" s="102"/>
      <c r="Q127" s="100"/>
      <c r="R127" s="331" t="str">
        <f t="shared" si="25"/>
        <v> </v>
      </c>
      <c r="S127" s="332" t="str">
        <f t="shared" si="40"/>
        <v> </v>
      </c>
      <c r="V127" s="167" t="str">
        <f t="shared" si="26"/>
        <v> </v>
      </c>
      <c r="W127" s="157" t="str">
        <f t="shared" si="41"/>
        <v> </v>
      </c>
      <c r="X127" s="102"/>
      <c r="Y127" s="100"/>
      <c r="Z127" s="331" t="str">
        <f t="shared" si="27"/>
        <v> </v>
      </c>
      <c r="AA127" s="332" t="str">
        <f t="shared" si="42"/>
        <v> </v>
      </c>
      <c r="AB127" s="335">
        <f t="shared" si="47"/>
        <v>0</v>
      </c>
      <c r="AF127" s="157" t="str">
        <f t="shared" si="48"/>
        <v> </v>
      </c>
      <c r="AG127" s="157" t="str">
        <f t="shared" si="49"/>
        <v> </v>
      </c>
      <c r="AH127" s="157" t="str">
        <f t="shared" si="50"/>
        <v> </v>
      </c>
      <c r="AI127" s="157" t="str">
        <f t="shared" si="51"/>
        <v> </v>
      </c>
      <c r="AJ127" s="157" t="str">
        <f t="shared" si="52"/>
        <v> </v>
      </c>
      <c r="AK127" s="157" t="str">
        <f t="shared" si="53"/>
        <v> </v>
      </c>
      <c r="AL127" s="157" t="str">
        <f t="shared" si="54"/>
        <v> </v>
      </c>
      <c r="AM127" s="157" t="str">
        <f t="shared" si="55"/>
        <v> </v>
      </c>
      <c r="AN127" s="157" t="str">
        <f t="shared" si="56"/>
        <v> </v>
      </c>
      <c r="AO127" s="157" t="str">
        <f t="shared" si="57"/>
        <v> </v>
      </c>
    </row>
    <row r="128" spans="1:41" ht="12.75">
      <c r="A128" s="246" t="str">
        <f t="shared" si="45"/>
        <v> </v>
      </c>
      <c r="B128" s="467"/>
      <c r="J128" s="184" t="str">
        <f t="shared" si="46"/>
        <v> </v>
      </c>
      <c r="K128" s="100"/>
      <c r="L128" s="325"/>
      <c r="N128" s="167" t="str">
        <f t="shared" si="24"/>
        <v> </v>
      </c>
      <c r="O128" s="157" t="str">
        <f t="shared" si="39"/>
        <v> </v>
      </c>
      <c r="P128" s="102"/>
      <c r="Q128" s="100"/>
      <c r="R128" s="331" t="str">
        <f t="shared" si="25"/>
        <v> </v>
      </c>
      <c r="S128" s="332" t="str">
        <f t="shared" si="40"/>
        <v> </v>
      </c>
      <c r="V128" s="167" t="str">
        <f t="shared" si="26"/>
        <v> </v>
      </c>
      <c r="W128" s="157" t="str">
        <f t="shared" si="41"/>
        <v> </v>
      </c>
      <c r="X128" s="102"/>
      <c r="Y128" s="100"/>
      <c r="Z128" s="331" t="str">
        <f t="shared" si="27"/>
        <v> </v>
      </c>
      <c r="AA128" s="332" t="str">
        <f t="shared" si="42"/>
        <v> </v>
      </c>
      <c r="AB128" s="335">
        <f t="shared" si="47"/>
        <v>0</v>
      </c>
      <c r="AF128" s="157" t="str">
        <f t="shared" si="48"/>
        <v> </v>
      </c>
      <c r="AG128" s="157" t="str">
        <f t="shared" si="49"/>
        <v> </v>
      </c>
      <c r="AH128" s="157" t="str">
        <f t="shared" si="50"/>
        <v> </v>
      </c>
      <c r="AI128" s="157" t="str">
        <f t="shared" si="51"/>
        <v> </v>
      </c>
      <c r="AJ128" s="157" t="str">
        <f t="shared" si="52"/>
        <v> </v>
      </c>
      <c r="AK128" s="157" t="str">
        <f t="shared" si="53"/>
        <v> </v>
      </c>
      <c r="AL128" s="157" t="str">
        <f t="shared" si="54"/>
        <v> </v>
      </c>
      <c r="AM128" s="157" t="str">
        <f t="shared" si="55"/>
        <v> </v>
      </c>
      <c r="AN128" s="157" t="str">
        <f t="shared" si="56"/>
        <v> </v>
      </c>
      <c r="AO128" s="157" t="str">
        <f t="shared" si="57"/>
        <v> </v>
      </c>
    </row>
    <row r="129" spans="1:41" ht="12.75">
      <c r="A129" s="246" t="str">
        <f t="shared" si="45"/>
        <v> </v>
      </c>
      <c r="B129" s="467"/>
      <c r="J129" s="184" t="str">
        <f t="shared" si="46"/>
        <v> </v>
      </c>
      <c r="K129" s="100"/>
      <c r="L129" s="325"/>
      <c r="N129" s="167" t="str">
        <f t="shared" si="24"/>
        <v> </v>
      </c>
      <c r="O129" s="157" t="str">
        <f t="shared" si="39"/>
        <v> </v>
      </c>
      <c r="P129" s="102"/>
      <c r="Q129" s="100"/>
      <c r="R129" s="331" t="str">
        <f t="shared" si="25"/>
        <v> </v>
      </c>
      <c r="S129" s="332" t="str">
        <f t="shared" si="40"/>
        <v> </v>
      </c>
      <c r="V129" s="167" t="str">
        <f t="shared" si="26"/>
        <v> </v>
      </c>
      <c r="W129" s="157" t="str">
        <f t="shared" si="41"/>
        <v> </v>
      </c>
      <c r="X129" s="102"/>
      <c r="Y129" s="100"/>
      <c r="Z129" s="331" t="str">
        <f t="shared" si="27"/>
        <v> </v>
      </c>
      <c r="AA129" s="332" t="str">
        <f t="shared" si="42"/>
        <v> </v>
      </c>
      <c r="AB129" s="335">
        <f t="shared" si="47"/>
        <v>0</v>
      </c>
      <c r="AF129" s="157" t="str">
        <f t="shared" si="48"/>
        <v> </v>
      </c>
      <c r="AG129" s="157" t="str">
        <f t="shared" si="49"/>
        <v> </v>
      </c>
      <c r="AH129" s="157" t="str">
        <f t="shared" si="50"/>
        <v> </v>
      </c>
      <c r="AI129" s="157" t="str">
        <f t="shared" si="51"/>
        <v> </v>
      </c>
      <c r="AJ129" s="157" t="str">
        <f t="shared" si="52"/>
        <v> </v>
      </c>
      <c r="AK129" s="157" t="str">
        <f t="shared" si="53"/>
        <v> </v>
      </c>
      <c r="AL129" s="157" t="str">
        <f t="shared" si="54"/>
        <v> </v>
      </c>
      <c r="AM129" s="157" t="str">
        <f t="shared" si="55"/>
        <v> </v>
      </c>
      <c r="AN129" s="157" t="str">
        <f t="shared" si="56"/>
        <v> </v>
      </c>
      <c r="AO129" s="157" t="str">
        <f t="shared" si="57"/>
        <v> </v>
      </c>
    </row>
    <row r="130" spans="1:41" ht="12.75">
      <c r="A130" s="246" t="str">
        <f t="shared" si="45"/>
        <v> </v>
      </c>
      <c r="B130" s="467"/>
      <c r="J130" s="184" t="str">
        <f t="shared" si="46"/>
        <v> </v>
      </c>
      <c r="K130" s="100"/>
      <c r="L130" s="325"/>
      <c r="N130" s="167" t="str">
        <f t="shared" si="24"/>
        <v> </v>
      </c>
      <c r="O130" s="157" t="str">
        <f t="shared" si="39"/>
        <v> </v>
      </c>
      <c r="P130" s="102"/>
      <c r="Q130" s="100"/>
      <c r="R130" s="331" t="str">
        <f t="shared" si="25"/>
        <v> </v>
      </c>
      <c r="S130" s="332" t="str">
        <f t="shared" si="40"/>
        <v> </v>
      </c>
      <c r="V130" s="167" t="str">
        <f t="shared" si="26"/>
        <v> </v>
      </c>
      <c r="W130" s="157" t="str">
        <f t="shared" si="41"/>
        <v> </v>
      </c>
      <c r="X130" s="102"/>
      <c r="Y130" s="100"/>
      <c r="Z130" s="331" t="str">
        <f t="shared" si="27"/>
        <v> </v>
      </c>
      <c r="AA130" s="332" t="str">
        <f t="shared" si="42"/>
        <v> </v>
      </c>
      <c r="AB130" s="335">
        <f t="shared" si="47"/>
        <v>0</v>
      </c>
      <c r="AF130" s="157" t="str">
        <f t="shared" si="48"/>
        <v> </v>
      </c>
      <c r="AG130" s="157" t="str">
        <f t="shared" si="49"/>
        <v> </v>
      </c>
      <c r="AH130" s="157" t="str">
        <f t="shared" si="50"/>
        <v> </v>
      </c>
      <c r="AI130" s="157" t="str">
        <f t="shared" si="51"/>
        <v> </v>
      </c>
      <c r="AJ130" s="157" t="str">
        <f t="shared" si="52"/>
        <v> </v>
      </c>
      <c r="AK130" s="157" t="str">
        <f t="shared" si="53"/>
        <v> </v>
      </c>
      <c r="AL130" s="157" t="str">
        <f t="shared" si="54"/>
        <v> </v>
      </c>
      <c r="AM130" s="157" t="str">
        <f t="shared" si="55"/>
        <v> </v>
      </c>
      <c r="AN130" s="157" t="str">
        <f t="shared" si="56"/>
        <v> </v>
      </c>
      <c r="AO130" s="157" t="str">
        <f t="shared" si="57"/>
        <v> </v>
      </c>
    </row>
    <row r="131" spans="1:41" ht="12.75">
      <c r="A131" s="246" t="str">
        <f t="shared" si="45"/>
        <v> </v>
      </c>
      <c r="B131" s="467"/>
      <c r="J131" s="184" t="str">
        <f t="shared" si="46"/>
        <v> </v>
      </c>
      <c r="K131" s="100"/>
      <c r="L131" s="325"/>
      <c r="N131" s="167" t="str">
        <f t="shared" si="24"/>
        <v> </v>
      </c>
      <c r="O131" s="157" t="str">
        <f t="shared" si="39"/>
        <v> </v>
      </c>
      <c r="P131" s="102"/>
      <c r="Q131" s="100"/>
      <c r="R131" s="331" t="str">
        <f t="shared" si="25"/>
        <v> </v>
      </c>
      <c r="S131" s="332" t="str">
        <f t="shared" si="40"/>
        <v> </v>
      </c>
      <c r="V131" s="167" t="str">
        <f t="shared" si="26"/>
        <v> </v>
      </c>
      <c r="W131" s="157" t="str">
        <f t="shared" si="41"/>
        <v> </v>
      </c>
      <c r="X131" s="102"/>
      <c r="Y131" s="100"/>
      <c r="Z131" s="331" t="str">
        <f t="shared" si="27"/>
        <v> </v>
      </c>
      <c r="AA131" s="332" t="str">
        <f t="shared" si="42"/>
        <v> </v>
      </c>
      <c r="AB131" s="335">
        <f t="shared" si="47"/>
        <v>0</v>
      </c>
      <c r="AF131" s="157" t="str">
        <f t="shared" si="48"/>
        <v> </v>
      </c>
      <c r="AG131" s="157" t="str">
        <f t="shared" si="49"/>
        <v> </v>
      </c>
      <c r="AH131" s="157" t="str">
        <f t="shared" si="50"/>
        <v> </v>
      </c>
      <c r="AI131" s="157" t="str">
        <f t="shared" si="51"/>
        <v> </v>
      </c>
      <c r="AJ131" s="157" t="str">
        <f t="shared" si="52"/>
        <v> </v>
      </c>
      <c r="AK131" s="157" t="str">
        <f t="shared" si="53"/>
        <v> </v>
      </c>
      <c r="AL131" s="157" t="str">
        <f t="shared" si="54"/>
        <v> </v>
      </c>
      <c r="AM131" s="157" t="str">
        <f t="shared" si="55"/>
        <v> </v>
      </c>
      <c r="AN131" s="157" t="str">
        <f t="shared" si="56"/>
        <v> </v>
      </c>
      <c r="AO131" s="157" t="str">
        <f t="shared" si="57"/>
        <v> </v>
      </c>
    </row>
    <row r="132" spans="1:41" ht="12.75">
      <c r="A132" s="246" t="str">
        <f t="shared" si="45"/>
        <v> </v>
      </c>
      <c r="B132" s="467"/>
      <c r="J132" s="184" t="str">
        <f t="shared" si="46"/>
        <v> </v>
      </c>
      <c r="K132" s="100"/>
      <c r="L132" s="325"/>
      <c r="N132" s="167" t="str">
        <f t="shared" si="24"/>
        <v> </v>
      </c>
      <c r="O132" s="157" t="str">
        <f t="shared" si="39"/>
        <v> </v>
      </c>
      <c r="P132" s="102"/>
      <c r="Q132" s="100"/>
      <c r="R132" s="331" t="str">
        <f t="shared" si="25"/>
        <v> </v>
      </c>
      <c r="S132" s="332" t="str">
        <f t="shared" si="40"/>
        <v> </v>
      </c>
      <c r="V132" s="167" t="str">
        <f t="shared" si="26"/>
        <v> </v>
      </c>
      <c r="W132" s="157" t="str">
        <f t="shared" si="41"/>
        <v> </v>
      </c>
      <c r="X132" s="102"/>
      <c r="Y132" s="100"/>
      <c r="Z132" s="331" t="str">
        <f t="shared" si="27"/>
        <v> </v>
      </c>
      <c r="AA132" s="332" t="str">
        <f t="shared" si="42"/>
        <v> </v>
      </c>
      <c r="AB132" s="335">
        <f t="shared" si="47"/>
        <v>0</v>
      </c>
      <c r="AF132" s="157" t="str">
        <f t="shared" si="48"/>
        <v> </v>
      </c>
      <c r="AG132" s="157" t="str">
        <f t="shared" si="49"/>
        <v> </v>
      </c>
      <c r="AH132" s="157" t="str">
        <f t="shared" si="50"/>
        <v> </v>
      </c>
      <c r="AI132" s="157" t="str">
        <f t="shared" si="51"/>
        <v> </v>
      </c>
      <c r="AJ132" s="157" t="str">
        <f t="shared" si="52"/>
        <v> </v>
      </c>
      <c r="AK132" s="157" t="str">
        <f t="shared" si="53"/>
        <v> </v>
      </c>
      <c r="AL132" s="157" t="str">
        <f t="shared" si="54"/>
        <v> </v>
      </c>
      <c r="AM132" s="157" t="str">
        <f t="shared" si="55"/>
        <v> </v>
      </c>
      <c r="AN132" s="157" t="str">
        <f t="shared" si="56"/>
        <v> </v>
      </c>
      <c r="AO132" s="157" t="str">
        <f t="shared" si="57"/>
        <v> </v>
      </c>
    </row>
    <row r="133" spans="1:41" ht="12.75">
      <c r="A133" s="246" t="str">
        <f t="shared" si="45"/>
        <v> </v>
      </c>
      <c r="B133" s="467"/>
      <c r="J133" s="184" t="str">
        <f t="shared" si="46"/>
        <v> </v>
      </c>
      <c r="K133" s="100"/>
      <c r="L133" s="325"/>
      <c r="N133" s="167" t="str">
        <f t="shared" si="24"/>
        <v> </v>
      </c>
      <c r="O133" s="157" t="str">
        <f t="shared" si="39"/>
        <v> </v>
      </c>
      <c r="P133" s="102"/>
      <c r="Q133" s="100"/>
      <c r="R133" s="331" t="str">
        <f t="shared" si="25"/>
        <v> </v>
      </c>
      <c r="S133" s="332" t="str">
        <f t="shared" si="40"/>
        <v> </v>
      </c>
      <c r="V133" s="167" t="str">
        <f t="shared" si="26"/>
        <v> </v>
      </c>
      <c r="W133" s="157" t="str">
        <f t="shared" si="41"/>
        <v> </v>
      </c>
      <c r="X133" s="102"/>
      <c r="Y133" s="100"/>
      <c r="Z133" s="331" t="str">
        <f t="shared" si="27"/>
        <v> </v>
      </c>
      <c r="AA133" s="332" t="str">
        <f t="shared" si="42"/>
        <v> </v>
      </c>
      <c r="AB133" s="335">
        <f t="shared" si="47"/>
        <v>0</v>
      </c>
      <c r="AF133" s="157" t="str">
        <f t="shared" si="48"/>
        <v> </v>
      </c>
      <c r="AG133" s="157" t="str">
        <f t="shared" si="49"/>
        <v> </v>
      </c>
      <c r="AH133" s="157" t="str">
        <f t="shared" si="50"/>
        <v> </v>
      </c>
      <c r="AI133" s="157" t="str">
        <f t="shared" si="51"/>
        <v> </v>
      </c>
      <c r="AJ133" s="157" t="str">
        <f t="shared" si="52"/>
        <v> </v>
      </c>
      <c r="AK133" s="157" t="str">
        <f t="shared" si="53"/>
        <v> </v>
      </c>
      <c r="AL133" s="157" t="str">
        <f t="shared" si="54"/>
        <v> </v>
      </c>
      <c r="AM133" s="157" t="str">
        <f t="shared" si="55"/>
        <v> </v>
      </c>
      <c r="AN133" s="157" t="str">
        <f t="shared" si="56"/>
        <v> </v>
      </c>
      <c r="AO133" s="157" t="str">
        <f t="shared" si="57"/>
        <v> </v>
      </c>
    </row>
    <row r="134" spans="1:41" ht="12.75">
      <c r="A134" s="246" t="str">
        <f t="shared" si="45"/>
        <v> </v>
      </c>
      <c r="B134" s="467"/>
      <c r="J134" s="184" t="str">
        <f t="shared" si="46"/>
        <v> </v>
      </c>
      <c r="K134" s="100"/>
      <c r="L134" s="325"/>
      <c r="N134" s="167" t="str">
        <f t="shared" si="24"/>
        <v> </v>
      </c>
      <c r="O134" s="157" t="str">
        <f t="shared" si="39"/>
        <v> </v>
      </c>
      <c r="P134" s="102"/>
      <c r="Q134" s="100"/>
      <c r="R134" s="331" t="str">
        <f t="shared" si="25"/>
        <v> </v>
      </c>
      <c r="S134" s="332" t="str">
        <f t="shared" si="40"/>
        <v> </v>
      </c>
      <c r="V134" s="167" t="str">
        <f t="shared" si="26"/>
        <v> </v>
      </c>
      <c r="W134" s="157" t="str">
        <f t="shared" si="41"/>
        <v> </v>
      </c>
      <c r="X134" s="102"/>
      <c r="Y134" s="100"/>
      <c r="Z134" s="331" t="str">
        <f t="shared" si="27"/>
        <v> </v>
      </c>
      <c r="AA134" s="332" t="str">
        <f t="shared" si="42"/>
        <v> </v>
      </c>
      <c r="AB134" s="335">
        <f t="shared" si="47"/>
        <v>0</v>
      </c>
      <c r="AF134" s="157" t="str">
        <f t="shared" si="48"/>
        <v> </v>
      </c>
      <c r="AG134" s="157" t="str">
        <f t="shared" si="49"/>
        <v> </v>
      </c>
      <c r="AH134" s="157" t="str">
        <f t="shared" si="50"/>
        <v> </v>
      </c>
      <c r="AI134" s="157" t="str">
        <f t="shared" si="51"/>
        <v> </v>
      </c>
      <c r="AJ134" s="157" t="str">
        <f t="shared" si="52"/>
        <v> </v>
      </c>
      <c r="AK134" s="157" t="str">
        <f t="shared" si="53"/>
        <v> </v>
      </c>
      <c r="AL134" s="157" t="str">
        <f t="shared" si="54"/>
        <v> </v>
      </c>
      <c r="AM134" s="157" t="str">
        <f t="shared" si="55"/>
        <v> </v>
      </c>
      <c r="AN134" s="157" t="str">
        <f t="shared" si="56"/>
        <v> </v>
      </c>
      <c r="AO134" s="157" t="str">
        <f t="shared" si="57"/>
        <v> </v>
      </c>
    </row>
    <row r="135" spans="1:41" ht="12.75">
      <c r="A135" s="246" t="str">
        <f t="shared" si="45"/>
        <v> </v>
      </c>
      <c r="B135" s="467"/>
      <c r="J135" s="184" t="str">
        <f t="shared" si="46"/>
        <v> </v>
      </c>
      <c r="K135" s="100"/>
      <c r="L135" s="325"/>
      <c r="N135" s="167" t="str">
        <f aca="true" t="shared" si="58" ref="N135:N198">IF(L135&gt;0,LOOKUP(L135,$AS$7:$AS$107,$AT$7:$AT$43)," ")</f>
        <v> </v>
      </c>
      <c r="O135" s="157" t="str">
        <f t="shared" si="39"/>
        <v> </v>
      </c>
      <c r="P135" s="102"/>
      <c r="Q135" s="100"/>
      <c r="R135" s="331" t="str">
        <f aca="true" t="shared" si="59" ref="R135:R198">IF(P135&gt;0,LOOKUP(P135,$AS$7:$AS$107,$AT$7:$AT$43)," ")</f>
        <v> </v>
      </c>
      <c r="S135" s="332" t="str">
        <f t="shared" si="40"/>
        <v> </v>
      </c>
      <c r="V135" s="167" t="str">
        <f aca="true" t="shared" si="60" ref="V135:V198">IF(T135&gt;0,LOOKUP(T135,$AS$7:$AS$107,$AT$7:$AT$43)," ")</f>
        <v> </v>
      </c>
      <c r="W135" s="157" t="str">
        <f t="shared" si="41"/>
        <v> </v>
      </c>
      <c r="X135" s="102"/>
      <c r="Y135" s="100"/>
      <c r="Z135" s="331" t="str">
        <f aca="true" t="shared" si="61" ref="Z135:Z198">IF(X135&gt;0,LOOKUP(X135,$AS$7:$AS$107,$AT$7:$AT$43)," ")</f>
        <v> </v>
      </c>
      <c r="AA135" s="332" t="str">
        <f t="shared" si="42"/>
        <v> </v>
      </c>
      <c r="AB135" s="335">
        <f t="shared" si="47"/>
        <v>0</v>
      </c>
      <c r="AF135" s="157" t="str">
        <f t="shared" si="48"/>
        <v> </v>
      </c>
      <c r="AG135" s="157" t="str">
        <f t="shared" si="49"/>
        <v> </v>
      </c>
      <c r="AH135" s="157" t="str">
        <f t="shared" si="50"/>
        <v> </v>
      </c>
      <c r="AI135" s="157" t="str">
        <f t="shared" si="51"/>
        <v> </v>
      </c>
      <c r="AJ135" s="157" t="str">
        <f t="shared" si="52"/>
        <v> </v>
      </c>
      <c r="AK135" s="157" t="str">
        <f t="shared" si="53"/>
        <v> </v>
      </c>
      <c r="AL135" s="157" t="str">
        <f t="shared" si="54"/>
        <v> </v>
      </c>
      <c r="AM135" s="157" t="str">
        <f t="shared" si="55"/>
        <v> </v>
      </c>
      <c r="AN135" s="157" t="str">
        <f t="shared" si="56"/>
        <v> </v>
      </c>
      <c r="AO135" s="157" t="str">
        <f t="shared" si="57"/>
        <v> </v>
      </c>
    </row>
    <row r="136" spans="1:41" ht="12.75">
      <c r="A136" s="246" t="str">
        <f t="shared" si="45"/>
        <v> </v>
      </c>
      <c r="B136" s="467"/>
      <c r="J136" s="184" t="str">
        <f t="shared" si="46"/>
        <v> </v>
      </c>
      <c r="K136" s="100"/>
      <c r="L136" s="325"/>
      <c r="N136" s="167" t="str">
        <f t="shared" si="58"/>
        <v> </v>
      </c>
      <c r="O136" s="157" t="str">
        <f aca="true" t="shared" si="62" ref="O136:O199">IF(M136&gt;0,LOOKUP(L136,$AS$7:$AS$107,$AW$7:$AW$107)*M136," ")</f>
        <v> </v>
      </c>
      <c r="P136" s="102"/>
      <c r="Q136" s="100"/>
      <c r="R136" s="331" t="str">
        <f t="shared" si="59"/>
        <v> </v>
      </c>
      <c r="S136" s="332" t="str">
        <f aca="true" t="shared" si="63" ref="S136:S199">IF(Q136&gt;0,LOOKUP(P136,$AS$7:$AS$107,$AW$7:$AW$107)*Q136," ")</f>
        <v> </v>
      </c>
      <c r="V136" s="167" t="str">
        <f t="shared" si="60"/>
        <v> </v>
      </c>
      <c r="W136" s="157" t="str">
        <f aca="true" t="shared" si="64" ref="W136:W199">IF(U136&gt;0,LOOKUP(T136,$AS$7:$AS$107,$AW$7:$AW$107)*U136," ")</f>
        <v> </v>
      </c>
      <c r="X136" s="102"/>
      <c r="Y136" s="100"/>
      <c r="Z136" s="331" t="str">
        <f t="shared" si="61"/>
        <v> </v>
      </c>
      <c r="AA136" s="332" t="str">
        <f aca="true" t="shared" si="65" ref="AA136:AA199">IF(Y136&gt;0,LOOKUP(X136,$AS$7:$AS$107,$AW$7:$AW$107)*Y136," ")</f>
        <v> </v>
      </c>
      <c r="AB136" s="335">
        <f t="shared" si="47"/>
        <v>0</v>
      </c>
      <c r="AF136" s="157" t="str">
        <f t="shared" si="48"/>
        <v> </v>
      </c>
      <c r="AG136" s="157" t="str">
        <f t="shared" si="49"/>
        <v> </v>
      </c>
      <c r="AH136" s="157" t="str">
        <f t="shared" si="50"/>
        <v> </v>
      </c>
      <c r="AI136" s="157" t="str">
        <f t="shared" si="51"/>
        <v> </v>
      </c>
      <c r="AJ136" s="157" t="str">
        <f t="shared" si="52"/>
        <v> </v>
      </c>
      <c r="AK136" s="157" t="str">
        <f t="shared" si="53"/>
        <v> </v>
      </c>
      <c r="AL136" s="157" t="str">
        <f t="shared" si="54"/>
        <v> </v>
      </c>
      <c r="AM136" s="157" t="str">
        <f t="shared" si="55"/>
        <v> </v>
      </c>
      <c r="AN136" s="157" t="str">
        <f t="shared" si="56"/>
        <v> </v>
      </c>
      <c r="AO136" s="157" t="str">
        <f t="shared" si="57"/>
        <v> </v>
      </c>
    </row>
    <row r="137" spans="1:41" ht="12.75">
      <c r="A137" s="246" t="str">
        <f t="shared" si="45"/>
        <v> </v>
      </c>
      <c r="B137" s="467"/>
      <c r="J137" s="184" t="str">
        <f t="shared" si="46"/>
        <v> </v>
      </c>
      <c r="K137" s="100"/>
      <c r="L137" s="325"/>
      <c r="N137" s="167" t="str">
        <f t="shared" si="58"/>
        <v> </v>
      </c>
      <c r="O137" s="157" t="str">
        <f t="shared" si="62"/>
        <v> </v>
      </c>
      <c r="P137" s="102"/>
      <c r="Q137" s="100"/>
      <c r="R137" s="331" t="str">
        <f t="shared" si="59"/>
        <v> </v>
      </c>
      <c r="S137" s="332" t="str">
        <f t="shared" si="63"/>
        <v> </v>
      </c>
      <c r="V137" s="167" t="str">
        <f t="shared" si="60"/>
        <v> </v>
      </c>
      <c r="W137" s="157" t="str">
        <f t="shared" si="64"/>
        <v> </v>
      </c>
      <c r="X137" s="102"/>
      <c r="Y137" s="100"/>
      <c r="Z137" s="331" t="str">
        <f t="shared" si="61"/>
        <v> </v>
      </c>
      <c r="AA137" s="332" t="str">
        <f t="shared" si="65"/>
        <v> </v>
      </c>
      <c r="AB137" s="335">
        <f t="shared" si="47"/>
        <v>0</v>
      </c>
      <c r="AF137" s="157" t="str">
        <f t="shared" si="48"/>
        <v> </v>
      </c>
      <c r="AG137" s="157" t="str">
        <f t="shared" si="49"/>
        <v> </v>
      </c>
      <c r="AH137" s="157" t="str">
        <f t="shared" si="50"/>
        <v> </v>
      </c>
      <c r="AI137" s="157" t="str">
        <f t="shared" si="51"/>
        <v> </v>
      </c>
      <c r="AJ137" s="157" t="str">
        <f t="shared" si="52"/>
        <v> </v>
      </c>
      <c r="AK137" s="157" t="str">
        <f t="shared" si="53"/>
        <v> </v>
      </c>
      <c r="AL137" s="157" t="str">
        <f t="shared" si="54"/>
        <v> </v>
      </c>
      <c r="AM137" s="157" t="str">
        <f t="shared" si="55"/>
        <v> </v>
      </c>
      <c r="AN137" s="157" t="str">
        <f t="shared" si="56"/>
        <v> </v>
      </c>
      <c r="AO137" s="157" t="str">
        <f t="shared" si="57"/>
        <v> </v>
      </c>
    </row>
    <row r="138" spans="1:41" ht="12.75">
      <c r="A138" s="246" t="str">
        <f t="shared" si="45"/>
        <v> </v>
      </c>
      <c r="B138" s="467"/>
      <c r="J138" s="184" t="str">
        <f t="shared" si="46"/>
        <v> </v>
      </c>
      <c r="K138" s="100"/>
      <c r="L138" s="325"/>
      <c r="N138" s="167" t="str">
        <f t="shared" si="58"/>
        <v> </v>
      </c>
      <c r="O138" s="157" t="str">
        <f t="shared" si="62"/>
        <v> </v>
      </c>
      <c r="P138" s="102"/>
      <c r="Q138" s="100"/>
      <c r="R138" s="331" t="str">
        <f t="shared" si="59"/>
        <v> </v>
      </c>
      <c r="S138" s="332" t="str">
        <f t="shared" si="63"/>
        <v> </v>
      </c>
      <c r="V138" s="167" t="str">
        <f t="shared" si="60"/>
        <v> </v>
      </c>
      <c r="W138" s="157" t="str">
        <f t="shared" si="64"/>
        <v> </v>
      </c>
      <c r="X138" s="102"/>
      <c r="Y138" s="100"/>
      <c r="Z138" s="331" t="str">
        <f t="shared" si="61"/>
        <v> </v>
      </c>
      <c r="AA138" s="332" t="str">
        <f t="shared" si="65"/>
        <v> </v>
      </c>
      <c r="AB138" s="335">
        <f t="shared" si="47"/>
        <v>0</v>
      </c>
      <c r="AF138" s="157" t="str">
        <f t="shared" si="48"/>
        <v> </v>
      </c>
      <c r="AG138" s="157" t="str">
        <f t="shared" si="49"/>
        <v> </v>
      </c>
      <c r="AH138" s="157" t="str">
        <f t="shared" si="50"/>
        <v> </v>
      </c>
      <c r="AI138" s="157" t="str">
        <f t="shared" si="51"/>
        <v> </v>
      </c>
      <c r="AJ138" s="157" t="str">
        <f t="shared" si="52"/>
        <v> </v>
      </c>
      <c r="AK138" s="157" t="str">
        <f t="shared" si="53"/>
        <v> </v>
      </c>
      <c r="AL138" s="157" t="str">
        <f t="shared" si="54"/>
        <v> </v>
      </c>
      <c r="AM138" s="157" t="str">
        <f t="shared" si="55"/>
        <v> </v>
      </c>
      <c r="AN138" s="157" t="str">
        <f t="shared" si="56"/>
        <v> </v>
      </c>
      <c r="AO138" s="157" t="str">
        <f t="shared" si="57"/>
        <v> </v>
      </c>
    </row>
    <row r="139" spans="1:41" ht="12.75">
      <c r="A139" s="246" t="str">
        <f aca="true" t="shared" si="66" ref="A139:A199">IF(C139&gt;10,"Error Column C"," ")</f>
        <v> </v>
      </c>
      <c r="J139" s="184" t="str">
        <f aca="true" t="shared" si="67" ref="J139:J198">IF(I139&gt;0,PRODUCT(I139,$J$2)," ")</f>
        <v> </v>
      </c>
      <c r="K139" s="100"/>
      <c r="L139" s="325"/>
      <c r="N139" s="167" t="str">
        <f t="shared" si="58"/>
        <v> </v>
      </c>
      <c r="O139" s="157" t="str">
        <f t="shared" si="62"/>
        <v> </v>
      </c>
      <c r="P139" s="102"/>
      <c r="Q139" s="100"/>
      <c r="R139" s="331" t="str">
        <f t="shared" si="59"/>
        <v> </v>
      </c>
      <c r="S139" s="332" t="str">
        <f t="shared" si="63"/>
        <v> </v>
      </c>
      <c r="V139" s="167" t="str">
        <f t="shared" si="60"/>
        <v> </v>
      </c>
      <c r="W139" s="157" t="str">
        <f t="shared" si="64"/>
        <v> </v>
      </c>
      <c r="X139" s="102"/>
      <c r="Y139" s="100"/>
      <c r="Z139" s="331" t="str">
        <f t="shared" si="61"/>
        <v> </v>
      </c>
      <c r="AA139" s="332" t="str">
        <f t="shared" si="65"/>
        <v> </v>
      </c>
      <c r="AB139" s="335">
        <f aca="true" t="shared" si="68" ref="AB139:AB200">IF(D139&gt;0,SUM(O139,S139,W139,AA139,J139),0)</f>
        <v>0</v>
      </c>
      <c r="AF139" s="157" t="str">
        <f aca="true" t="shared" si="69" ref="AF139:AF198">IF($C139=1,$AB139," ")</f>
        <v> </v>
      </c>
      <c r="AG139" s="157" t="str">
        <f aca="true" t="shared" si="70" ref="AG139:AG198">IF($C139=2,$AB139," ")</f>
        <v> </v>
      </c>
      <c r="AH139" s="157" t="str">
        <f aca="true" t="shared" si="71" ref="AH139:AH198">IF($C139=3,$AB139," ")</f>
        <v> </v>
      </c>
      <c r="AI139" s="157" t="str">
        <f aca="true" t="shared" si="72" ref="AI139:AI198">IF($C139=4,$AB139," ")</f>
        <v> </v>
      </c>
      <c r="AJ139" s="157" t="str">
        <f aca="true" t="shared" si="73" ref="AJ139:AJ198">IF($C139=5,$AB139," ")</f>
        <v> </v>
      </c>
      <c r="AK139" s="157" t="str">
        <f aca="true" t="shared" si="74" ref="AK139:AK198">IF($C139=6,$AB139," ")</f>
        <v> </v>
      </c>
      <c r="AL139" s="157" t="str">
        <f aca="true" t="shared" si="75" ref="AL139:AL198">IF($C139=7,$AB139," ")</f>
        <v> </v>
      </c>
      <c r="AM139" s="157" t="str">
        <f aca="true" t="shared" si="76" ref="AM139:AM198">IF($C139=8,$AB139," ")</f>
        <v> </v>
      </c>
      <c r="AN139" s="157" t="str">
        <f aca="true" t="shared" si="77" ref="AN139:AN198">IF($C139=9,$AB139," ")</f>
        <v> </v>
      </c>
      <c r="AO139" s="157" t="str">
        <f aca="true" t="shared" si="78" ref="AO139:AO198">IF($C139=10,$AB139," ")</f>
        <v> </v>
      </c>
    </row>
    <row r="140" spans="1:41" ht="12.75">
      <c r="A140" s="246" t="str">
        <f t="shared" si="66"/>
        <v> </v>
      </c>
      <c r="J140" s="184" t="str">
        <f t="shared" si="67"/>
        <v> </v>
      </c>
      <c r="K140" s="100"/>
      <c r="L140" s="325"/>
      <c r="N140" s="167" t="str">
        <f t="shared" si="58"/>
        <v> </v>
      </c>
      <c r="O140" s="157" t="str">
        <f t="shared" si="62"/>
        <v> </v>
      </c>
      <c r="P140" s="102"/>
      <c r="Q140" s="100"/>
      <c r="R140" s="331" t="str">
        <f t="shared" si="59"/>
        <v> </v>
      </c>
      <c r="S140" s="332" t="str">
        <f t="shared" si="63"/>
        <v> </v>
      </c>
      <c r="V140" s="167" t="str">
        <f t="shared" si="60"/>
        <v> </v>
      </c>
      <c r="W140" s="157" t="str">
        <f t="shared" si="64"/>
        <v> </v>
      </c>
      <c r="X140" s="102"/>
      <c r="Y140" s="100"/>
      <c r="Z140" s="331" t="str">
        <f t="shared" si="61"/>
        <v> </v>
      </c>
      <c r="AA140" s="332" t="str">
        <f t="shared" si="65"/>
        <v> </v>
      </c>
      <c r="AB140" s="335">
        <f t="shared" si="68"/>
        <v>0</v>
      </c>
      <c r="AF140" s="157" t="str">
        <f t="shared" si="69"/>
        <v> </v>
      </c>
      <c r="AG140" s="157" t="str">
        <f t="shared" si="70"/>
        <v> </v>
      </c>
      <c r="AH140" s="157" t="str">
        <f t="shared" si="71"/>
        <v> </v>
      </c>
      <c r="AI140" s="157" t="str">
        <f t="shared" si="72"/>
        <v> </v>
      </c>
      <c r="AJ140" s="157" t="str">
        <f t="shared" si="73"/>
        <v> </v>
      </c>
      <c r="AK140" s="157" t="str">
        <f t="shared" si="74"/>
        <v> </v>
      </c>
      <c r="AL140" s="157" t="str">
        <f t="shared" si="75"/>
        <v> </v>
      </c>
      <c r="AM140" s="157" t="str">
        <f t="shared" si="76"/>
        <v> </v>
      </c>
      <c r="AN140" s="157" t="str">
        <f t="shared" si="77"/>
        <v> </v>
      </c>
      <c r="AO140" s="157" t="str">
        <f t="shared" si="78"/>
        <v> </v>
      </c>
    </row>
    <row r="141" spans="1:41" ht="12.75">
      <c r="A141" s="246" t="str">
        <f t="shared" si="66"/>
        <v> </v>
      </c>
      <c r="J141" s="184" t="str">
        <f t="shared" si="67"/>
        <v> </v>
      </c>
      <c r="K141" s="100"/>
      <c r="L141" s="325"/>
      <c r="N141" s="167" t="str">
        <f t="shared" si="58"/>
        <v> </v>
      </c>
      <c r="O141" s="157" t="str">
        <f t="shared" si="62"/>
        <v> </v>
      </c>
      <c r="P141" s="102"/>
      <c r="Q141" s="100"/>
      <c r="R141" s="331" t="str">
        <f t="shared" si="59"/>
        <v> </v>
      </c>
      <c r="S141" s="332" t="str">
        <f t="shared" si="63"/>
        <v> </v>
      </c>
      <c r="V141" s="167" t="str">
        <f t="shared" si="60"/>
        <v> </v>
      </c>
      <c r="W141" s="157" t="str">
        <f t="shared" si="64"/>
        <v> </v>
      </c>
      <c r="X141" s="102"/>
      <c r="Y141" s="100"/>
      <c r="Z141" s="331" t="str">
        <f t="shared" si="61"/>
        <v> </v>
      </c>
      <c r="AA141" s="332" t="str">
        <f t="shared" si="65"/>
        <v> </v>
      </c>
      <c r="AB141" s="335">
        <f t="shared" si="68"/>
        <v>0</v>
      </c>
      <c r="AF141" s="157" t="str">
        <f t="shared" si="69"/>
        <v> </v>
      </c>
      <c r="AG141" s="157" t="str">
        <f t="shared" si="70"/>
        <v> </v>
      </c>
      <c r="AH141" s="157" t="str">
        <f t="shared" si="71"/>
        <v> </v>
      </c>
      <c r="AI141" s="157" t="str">
        <f t="shared" si="72"/>
        <v> </v>
      </c>
      <c r="AJ141" s="157" t="str">
        <f t="shared" si="73"/>
        <v> </v>
      </c>
      <c r="AK141" s="157" t="str">
        <f t="shared" si="74"/>
        <v> </v>
      </c>
      <c r="AL141" s="157" t="str">
        <f t="shared" si="75"/>
        <v> </v>
      </c>
      <c r="AM141" s="157" t="str">
        <f t="shared" si="76"/>
        <v> </v>
      </c>
      <c r="AN141" s="157" t="str">
        <f t="shared" si="77"/>
        <v> </v>
      </c>
      <c r="AO141" s="157" t="str">
        <f t="shared" si="78"/>
        <v> </v>
      </c>
    </row>
    <row r="142" spans="1:41" ht="12.75">
      <c r="A142" s="246" t="str">
        <f t="shared" si="66"/>
        <v> </v>
      </c>
      <c r="J142" s="184" t="str">
        <f t="shared" si="67"/>
        <v> </v>
      </c>
      <c r="K142" s="100"/>
      <c r="L142" s="325"/>
      <c r="N142" s="167" t="str">
        <f t="shared" si="58"/>
        <v> </v>
      </c>
      <c r="O142" s="157" t="str">
        <f t="shared" si="62"/>
        <v> </v>
      </c>
      <c r="P142" s="102"/>
      <c r="Q142" s="100"/>
      <c r="R142" s="331" t="str">
        <f t="shared" si="59"/>
        <v> </v>
      </c>
      <c r="S142" s="332" t="str">
        <f t="shared" si="63"/>
        <v> </v>
      </c>
      <c r="V142" s="167" t="str">
        <f t="shared" si="60"/>
        <v> </v>
      </c>
      <c r="W142" s="157" t="str">
        <f t="shared" si="64"/>
        <v> </v>
      </c>
      <c r="X142" s="102"/>
      <c r="Y142" s="100"/>
      <c r="Z142" s="331" t="str">
        <f t="shared" si="61"/>
        <v> </v>
      </c>
      <c r="AA142" s="332" t="str">
        <f t="shared" si="65"/>
        <v> </v>
      </c>
      <c r="AB142" s="335">
        <f t="shared" si="68"/>
        <v>0</v>
      </c>
      <c r="AF142" s="157" t="str">
        <f t="shared" si="69"/>
        <v> </v>
      </c>
      <c r="AG142" s="157" t="str">
        <f t="shared" si="70"/>
        <v> </v>
      </c>
      <c r="AH142" s="157" t="str">
        <f t="shared" si="71"/>
        <v> </v>
      </c>
      <c r="AI142" s="157" t="str">
        <f t="shared" si="72"/>
        <v> </v>
      </c>
      <c r="AJ142" s="157" t="str">
        <f t="shared" si="73"/>
        <v> </v>
      </c>
      <c r="AK142" s="157" t="str">
        <f t="shared" si="74"/>
        <v> </v>
      </c>
      <c r="AL142" s="157" t="str">
        <f t="shared" si="75"/>
        <v> </v>
      </c>
      <c r="AM142" s="157" t="str">
        <f t="shared" si="76"/>
        <v> </v>
      </c>
      <c r="AN142" s="157" t="str">
        <f t="shared" si="77"/>
        <v> </v>
      </c>
      <c r="AO142" s="157" t="str">
        <f t="shared" si="78"/>
        <v> </v>
      </c>
    </row>
    <row r="143" spans="1:41" ht="12.75">
      <c r="A143" s="246" t="str">
        <f t="shared" si="66"/>
        <v> </v>
      </c>
      <c r="J143" s="184" t="str">
        <f t="shared" si="67"/>
        <v> </v>
      </c>
      <c r="K143" s="100"/>
      <c r="L143" s="325"/>
      <c r="N143" s="167" t="str">
        <f t="shared" si="58"/>
        <v> </v>
      </c>
      <c r="O143" s="157" t="str">
        <f t="shared" si="62"/>
        <v> </v>
      </c>
      <c r="P143" s="102"/>
      <c r="Q143" s="100"/>
      <c r="R143" s="331" t="str">
        <f t="shared" si="59"/>
        <v> </v>
      </c>
      <c r="S143" s="332" t="str">
        <f t="shared" si="63"/>
        <v> </v>
      </c>
      <c r="V143" s="167" t="str">
        <f t="shared" si="60"/>
        <v> </v>
      </c>
      <c r="W143" s="157" t="str">
        <f t="shared" si="64"/>
        <v> </v>
      </c>
      <c r="X143" s="102"/>
      <c r="Y143" s="100"/>
      <c r="Z143" s="331" t="str">
        <f t="shared" si="61"/>
        <v> </v>
      </c>
      <c r="AA143" s="332" t="str">
        <f t="shared" si="65"/>
        <v> </v>
      </c>
      <c r="AB143" s="335">
        <f t="shared" si="68"/>
        <v>0</v>
      </c>
      <c r="AF143" s="157" t="str">
        <f t="shared" si="69"/>
        <v> </v>
      </c>
      <c r="AG143" s="157" t="str">
        <f t="shared" si="70"/>
        <v> </v>
      </c>
      <c r="AH143" s="157" t="str">
        <f t="shared" si="71"/>
        <v> </v>
      </c>
      <c r="AI143" s="157" t="str">
        <f t="shared" si="72"/>
        <v> </v>
      </c>
      <c r="AJ143" s="157" t="str">
        <f t="shared" si="73"/>
        <v> </v>
      </c>
      <c r="AK143" s="157" t="str">
        <f t="shared" si="74"/>
        <v> </v>
      </c>
      <c r="AL143" s="157" t="str">
        <f t="shared" si="75"/>
        <v> </v>
      </c>
      <c r="AM143" s="157" t="str">
        <f t="shared" si="76"/>
        <v> </v>
      </c>
      <c r="AN143" s="157" t="str">
        <f t="shared" si="77"/>
        <v> </v>
      </c>
      <c r="AO143" s="157" t="str">
        <f t="shared" si="78"/>
        <v> </v>
      </c>
    </row>
    <row r="144" spans="1:41" ht="12.75">
      <c r="A144" s="246" t="str">
        <f t="shared" si="66"/>
        <v> </v>
      </c>
      <c r="J144" s="184" t="str">
        <f t="shared" si="67"/>
        <v> </v>
      </c>
      <c r="K144" s="100"/>
      <c r="L144" s="325"/>
      <c r="N144" s="167" t="str">
        <f t="shared" si="58"/>
        <v> </v>
      </c>
      <c r="O144" s="157" t="str">
        <f t="shared" si="62"/>
        <v> </v>
      </c>
      <c r="P144" s="102"/>
      <c r="Q144" s="100"/>
      <c r="R144" s="331" t="str">
        <f t="shared" si="59"/>
        <v> </v>
      </c>
      <c r="S144" s="332" t="str">
        <f t="shared" si="63"/>
        <v> </v>
      </c>
      <c r="V144" s="167" t="str">
        <f t="shared" si="60"/>
        <v> </v>
      </c>
      <c r="W144" s="157" t="str">
        <f t="shared" si="64"/>
        <v> </v>
      </c>
      <c r="X144" s="102"/>
      <c r="Y144" s="100"/>
      <c r="Z144" s="331" t="str">
        <f t="shared" si="61"/>
        <v> </v>
      </c>
      <c r="AA144" s="332" t="str">
        <f t="shared" si="65"/>
        <v> </v>
      </c>
      <c r="AB144" s="335">
        <f t="shared" si="68"/>
        <v>0</v>
      </c>
      <c r="AF144" s="157" t="str">
        <f t="shared" si="69"/>
        <v> </v>
      </c>
      <c r="AG144" s="157" t="str">
        <f t="shared" si="70"/>
        <v> </v>
      </c>
      <c r="AH144" s="157" t="str">
        <f t="shared" si="71"/>
        <v> </v>
      </c>
      <c r="AI144" s="157" t="str">
        <f t="shared" si="72"/>
        <v> </v>
      </c>
      <c r="AJ144" s="157" t="str">
        <f t="shared" si="73"/>
        <v> </v>
      </c>
      <c r="AK144" s="157" t="str">
        <f t="shared" si="74"/>
        <v> </v>
      </c>
      <c r="AL144" s="157" t="str">
        <f t="shared" si="75"/>
        <v> </v>
      </c>
      <c r="AM144" s="157" t="str">
        <f t="shared" si="76"/>
        <v> </v>
      </c>
      <c r="AN144" s="157" t="str">
        <f t="shared" si="77"/>
        <v> </v>
      </c>
      <c r="AO144" s="157" t="str">
        <f t="shared" si="78"/>
        <v> </v>
      </c>
    </row>
    <row r="145" spans="1:41" ht="12.75">
      <c r="A145" s="246" t="str">
        <f t="shared" si="66"/>
        <v> </v>
      </c>
      <c r="J145" s="184" t="str">
        <f t="shared" si="67"/>
        <v> </v>
      </c>
      <c r="K145" s="100"/>
      <c r="L145" s="325"/>
      <c r="N145" s="167" t="str">
        <f t="shared" si="58"/>
        <v> </v>
      </c>
      <c r="O145" s="157" t="str">
        <f t="shared" si="62"/>
        <v> </v>
      </c>
      <c r="P145" s="102"/>
      <c r="Q145" s="100"/>
      <c r="R145" s="331" t="str">
        <f t="shared" si="59"/>
        <v> </v>
      </c>
      <c r="S145" s="332" t="str">
        <f t="shared" si="63"/>
        <v> </v>
      </c>
      <c r="V145" s="167" t="str">
        <f t="shared" si="60"/>
        <v> </v>
      </c>
      <c r="W145" s="157" t="str">
        <f t="shared" si="64"/>
        <v> </v>
      </c>
      <c r="X145" s="102"/>
      <c r="Y145" s="100"/>
      <c r="Z145" s="331" t="str">
        <f t="shared" si="61"/>
        <v> </v>
      </c>
      <c r="AA145" s="332" t="str">
        <f t="shared" si="65"/>
        <v> </v>
      </c>
      <c r="AB145" s="335">
        <f t="shared" si="68"/>
        <v>0</v>
      </c>
      <c r="AF145" s="157" t="str">
        <f t="shared" si="69"/>
        <v> </v>
      </c>
      <c r="AG145" s="157" t="str">
        <f t="shared" si="70"/>
        <v> </v>
      </c>
      <c r="AH145" s="157" t="str">
        <f t="shared" si="71"/>
        <v> </v>
      </c>
      <c r="AI145" s="157" t="str">
        <f t="shared" si="72"/>
        <v> </v>
      </c>
      <c r="AJ145" s="157" t="str">
        <f t="shared" si="73"/>
        <v> </v>
      </c>
      <c r="AK145" s="157" t="str">
        <f t="shared" si="74"/>
        <v> </v>
      </c>
      <c r="AL145" s="157" t="str">
        <f t="shared" si="75"/>
        <v> </v>
      </c>
      <c r="AM145" s="157" t="str">
        <f t="shared" si="76"/>
        <v> </v>
      </c>
      <c r="AN145" s="157" t="str">
        <f t="shared" si="77"/>
        <v> </v>
      </c>
      <c r="AO145" s="157" t="str">
        <f t="shared" si="78"/>
        <v> </v>
      </c>
    </row>
    <row r="146" spans="1:41" ht="12.75">
      <c r="A146" s="246" t="str">
        <f t="shared" si="66"/>
        <v> </v>
      </c>
      <c r="J146" s="184" t="str">
        <f t="shared" si="67"/>
        <v> </v>
      </c>
      <c r="K146" s="100"/>
      <c r="L146" s="325"/>
      <c r="N146" s="167" t="str">
        <f t="shared" si="58"/>
        <v> </v>
      </c>
      <c r="O146" s="157" t="str">
        <f t="shared" si="62"/>
        <v> </v>
      </c>
      <c r="P146" s="102"/>
      <c r="Q146" s="100"/>
      <c r="R146" s="331" t="str">
        <f t="shared" si="59"/>
        <v> </v>
      </c>
      <c r="S146" s="332" t="str">
        <f t="shared" si="63"/>
        <v> </v>
      </c>
      <c r="V146" s="167" t="str">
        <f t="shared" si="60"/>
        <v> </v>
      </c>
      <c r="W146" s="157" t="str">
        <f t="shared" si="64"/>
        <v> </v>
      </c>
      <c r="X146" s="102"/>
      <c r="Y146" s="100"/>
      <c r="Z146" s="331" t="str">
        <f t="shared" si="61"/>
        <v> </v>
      </c>
      <c r="AA146" s="332" t="str">
        <f t="shared" si="65"/>
        <v> </v>
      </c>
      <c r="AB146" s="335">
        <f t="shared" si="68"/>
        <v>0</v>
      </c>
      <c r="AF146" s="157" t="str">
        <f t="shared" si="69"/>
        <v> </v>
      </c>
      <c r="AG146" s="157" t="str">
        <f t="shared" si="70"/>
        <v> </v>
      </c>
      <c r="AH146" s="157" t="str">
        <f t="shared" si="71"/>
        <v> </v>
      </c>
      <c r="AI146" s="157" t="str">
        <f t="shared" si="72"/>
        <v> </v>
      </c>
      <c r="AJ146" s="157" t="str">
        <f t="shared" si="73"/>
        <v> </v>
      </c>
      <c r="AK146" s="157" t="str">
        <f t="shared" si="74"/>
        <v> </v>
      </c>
      <c r="AL146" s="157" t="str">
        <f t="shared" si="75"/>
        <v> </v>
      </c>
      <c r="AM146" s="157" t="str">
        <f t="shared" si="76"/>
        <v> </v>
      </c>
      <c r="AN146" s="157" t="str">
        <f t="shared" si="77"/>
        <v> </v>
      </c>
      <c r="AO146" s="157" t="str">
        <f t="shared" si="78"/>
        <v> </v>
      </c>
    </row>
    <row r="147" spans="1:41" ht="12.75">
      <c r="A147" s="246" t="str">
        <f t="shared" si="66"/>
        <v> </v>
      </c>
      <c r="J147" s="184" t="str">
        <f t="shared" si="67"/>
        <v> </v>
      </c>
      <c r="K147" s="100"/>
      <c r="L147" s="325"/>
      <c r="N147" s="167" t="str">
        <f t="shared" si="58"/>
        <v> </v>
      </c>
      <c r="O147" s="157" t="str">
        <f t="shared" si="62"/>
        <v> </v>
      </c>
      <c r="P147" s="102"/>
      <c r="Q147" s="100"/>
      <c r="R147" s="331" t="str">
        <f t="shared" si="59"/>
        <v> </v>
      </c>
      <c r="S147" s="332" t="str">
        <f t="shared" si="63"/>
        <v> </v>
      </c>
      <c r="V147" s="167" t="str">
        <f t="shared" si="60"/>
        <v> </v>
      </c>
      <c r="W147" s="157" t="str">
        <f t="shared" si="64"/>
        <v> </v>
      </c>
      <c r="X147" s="102"/>
      <c r="Y147" s="100"/>
      <c r="Z147" s="331" t="str">
        <f t="shared" si="61"/>
        <v> </v>
      </c>
      <c r="AA147" s="332" t="str">
        <f t="shared" si="65"/>
        <v> </v>
      </c>
      <c r="AB147" s="335">
        <f t="shared" si="68"/>
        <v>0</v>
      </c>
      <c r="AF147" s="157" t="str">
        <f t="shared" si="69"/>
        <v> </v>
      </c>
      <c r="AG147" s="157" t="str">
        <f t="shared" si="70"/>
        <v> </v>
      </c>
      <c r="AH147" s="157" t="str">
        <f t="shared" si="71"/>
        <v> </v>
      </c>
      <c r="AI147" s="157" t="str">
        <f t="shared" si="72"/>
        <v> </v>
      </c>
      <c r="AJ147" s="157" t="str">
        <f t="shared" si="73"/>
        <v> </v>
      </c>
      <c r="AK147" s="157" t="str">
        <f t="shared" si="74"/>
        <v> </v>
      </c>
      <c r="AL147" s="157" t="str">
        <f t="shared" si="75"/>
        <v> </v>
      </c>
      <c r="AM147" s="157" t="str">
        <f t="shared" si="76"/>
        <v> </v>
      </c>
      <c r="AN147" s="157" t="str">
        <f t="shared" si="77"/>
        <v> </v>
      </c>
      <c r="AO147" s="157" t="str">
        <f t="shared" si="78"/>
        <v> </v>
      </c>
    </row>
    <row r="148" spans="1:41" ht="12.75">
      <c r="A148" s="246" t="str">
        <f t="shared" si="66"/>
        <v> </v>
      </c>
      <c r="J148" s="184" t="str">
        <f t="shared" si="67"/>
        <v> </v>
      </c>
      <c r="K148" s="100"/>
      <c r="L148" s="325"/>
      <c r="N148" s="167" t="str">
        <f t="shared" si="58"/>
        <v> </v>
      </c>
      <c r="O148" s="157" t="str">
        <f t="shared" si="62"/>
        <v> </v>
      </c>
      <c r="P148" s="102"/>
      <c r="Q148" s="100"/>
      <c r="R148" s="331" t="str">
        <f t="shared" si="59"/>
        <v> </v>
      </c>
      <c r="S148" s="332" t="str">
        <f t="shared" si="63"/>
        <v> </v>
      </c>
      <c r="V148" s="167" t="str">
        <f t="shared" si="60"/>
        <v> </v>
      </c>
      <c r="W148" s="157" t="str">
        <f t="shared" si="64"/>
        <v> </v>
      </c>
      <c r="X148" s="102"/>
      <c r="Y148" s="100"/>
      <c r="Z148" s="331" t="str">
        <f t="shared" si="61"/>
        <v> </v>
      </c>
      <c r="AA148" s="332" t="str">
        <f t="shared" si="65"/>
        <v> </v>
      </c>
      <c r="AB148" s="335">
        <f t="shared" si="68"/>
        <v>0</v>
      </c>
      <c r="AF148" s="157" t="str">
        <f t="shared" si="69"/>
        <v> </v>
      </c>
      <c r="AG148" s="157" t="str">
        <f t="shared" si="70"/>
        <v> </v>
      </c>
      <c r="AH148" s="157" t="str">
        <f t="shared" si="71"/>
        <v> </v>
      </c>
      <c r="AI148" s="157" t="str">
        <f t="shared" si="72"/>
        <v> </v>
      </c>
      <c r="AJ148" s="157" t="str">
        <f t="shared" si="73"/>
        <v> </v>
      </c>
      <c r="AK148" s="157" t="str">
        <f t="shared" si="74"/>
        <v> </v>
      </c>
      <c r="AL148" s="157" t="str">
        <f t="shared" si="75"/>
        <v> </v>
      </c>
      <c r="AM148" s="157" t="str">
        <f t="shared" si="76"/>
        <v> </v>
      </c>
      <c r="AN148" s="157" t="str">
        <f t="shared" si="77"/>
        <v> </v>
      </c>
      <c r="AO148" s="157" t="str">
        <f t="shared" si="78"/>
        <v> </v>
      </c>
    </row>
    <row r="149" spans="1:41" ht="12.75">
      <c r="A149" s="246" t="str">
        <f t="shared" si="66"/>
        <v> </v>
      </c>
      <c r="J149" s="184" t="str">
        <f t="shared" si="67"/>
        <v> </v>
      </c>
      <c r="K149" s="100"/>
      <c r="L149" s="325"/>
      <c r="N149" s="167" t="str">
        <f t="shared" si="58"/>
        <v> </v>
      </c>
      <c r="O149" s="157" t="str">
        <f t="shared" si="62"/>
        <v> </v>
      </c>
      <c r="P149" s="102"/>
      <c r="Q149" s="100"/>
      <c r="R149" s="331" t="str">
        <f t="shared" si="59"/>
        <v> </v>
      </c>
      <c r="S149" s="332" t="str">
        <f t="shared" si="63"/>
        <v> </v>
      </c>
      <c r="V149" s="167" t="str">
        <f t="shared" si="60"/>
        <v> </v>
      </c>
      <c r="W149" s="157" t="str">
        <f t="shared" si="64"/>
        <v> </v>
      </c>
      <c r="X149" s="102"/>
      <c r="Y149" s="100"/>
      <c r="Z149" s="331" t="str">
        <f t="shared" si="61"/>
        <v> </v>
      </c>
      <c r="AA149" s="332" t="str">
        <f t="shared" si="65"/>
        <v> </v>
      </c>
      <c r="AB149" s="335">
        <f t="shared" si="68"/>
        <v>0</v>
      </c>
      <c r="AF149" s="157" t="str">
        <f t="shared" si="69"/>
        <v> </v>
      </c>
      <c r="AG149" s="157" t="str">
        <f t="shared" si="70"/>
        <v> </v>
      </c>
      <c r="AH149" s="157" t="str">
        <f t="shared" si="71"/>
        <v> </v>
      </c>
      <c r="AI149" s="157" t="str">
        <f t="shared" si="72"/>
        <v> </v>
      </c>
      <c r="AJ149" s="157" t="str">
        <f t="shared" si="73"/>
        <v> </v>
      </c>
      <c r="AK149" s="157" t="str">
        <f t="shared" si="74"/>
        <v> </v>
      </c>
      <c r="AL149" s="157" t="str">
        <f t="shared" si="75"/>
        <v> </v>
      </c>
      <c r="AM149" s="157" t="str">
        <f t="shared" si="76"/>
        <v> </v>
      </c>
      <c r="AN149" s="157" t="str">
        <f t="shared" si="77"/>
        <v> </v>
      </c>
      <c r="AO149" s="157" t="str">
        <f t="shared" si="78"/>
        <v> </v>
      </c>
    </row>
    <row r="150" spans="1:41" ht="12.75">
      <c r="A150" s="246" t="str">
        <f t="shared" si="66"/>
        <v> </v>
      </c>
      <c r="J150" s="184" t="str">
        <f t="shared" si="67"/>
        <v> </v>
      </c>
      <c r="K150" s="100"/>
      <c r="L150" s="325"/>
      <c r="N150" s="167" t="str">
        <f t="shared" si="58"/>
        <v> </v>
      </c>
      <c r="O150" s="157" t="str">
        <f t="shared" si="62"/>
        <v> </v>
      </c>
      <c r="P150" s="102"/>
      <c r="Q150" s="100"/>
      <c r="R150" s="331" t="str">
        <f t="shared" si="59"/>
        <v> </v>
      </c>
      <c r="S150" s="332" t="str">
        <f t="shared" si="63"/>
        <v> </v>
      </c>
      <c r="V150" s="167" t="str">
        <f t="shared" si="60"/>
        <v> </v>
      </c>
      <c r="W150" s="157" t="str">
        <f t="shared" si="64"/>
        <v> </v>
      </c>
      <c r="X150" s="102"/>
      <c r="Y150" s="100"/>
      <c r="Z150" s="331" t="str">
        <f t="shared" si="61"/>
        <v> </v>
      </c>
      <c r="AA150" s="332" t="str">
        <f t="shared" si="65"/>
        <v> </v>
      </c>
      <c r="AB150" s="335">
        <f t="shared" si="68"/>
        <v>0</v>
      </c>
      <c r="AF150" s="157" t="str">
        <f t="shared" si="69"/>
        <v> </v>
      </c>
      <c r="AG150" s="157" t="str">
        <f t="shared" si="70"/>
        <v> </v>
      </c>
      <c r="AH150" s="157" t="str">
        <f t="shared" si="71"/>
        <v> </v>
      </c>
      <c r="AI150" s="157" t="str">
        <f t="shared" si="72"/>
        <v> </v>
      </c>
      <c r="AJ150" s="157" t="str">
        <f t="shared" si="73"/>
        <v> </v>
      </c>
      <c r="AK150" s="157" t="str">
        <f t="shared" si="74"/>
        <v> </v>
      </c>
      <c r="AL150" s="157" t="str">
        <f t="shared" si="75"/>
        <v> </v>
      </c>
      <c r="AM150" s="157" t="str">
        <f t="shared" si="76"/>
        <v> </v>
      </c>
      <c r="AN150" s="157" t="str">
        <f t="shared" si="77"/>
        <v> </v>
      </c>
      <c r="AO150" s="157" t="str">
        <f t="shared" si="78"/>
        <v> </v>
      </c>
    </row>
    <row r="151" spans="1:41" ht="12.75">
      <c r="A151" s="246" t="str">
        <f t="shared" si="66"/>
        <v> </v>
      </c>
      <c r="J151" s="184" t="str">
        <f t="shared" si="67"/>
        <v> </v>
      </c>
      <c r="K151" s="100"/>
      <c r="L151" s="325"/>
      <c r="N151" s="167" t="str">
        <f t="shared" si="58"/>
        <v> </v>
      </c>
      <c r="O151" s="157" t="str">
        <f t="shared" si="62"/>
        <v> </v>
      </c>
      <c r="P151" s="102"/>
      <c r="Q151" s="100"/>
      <c r="R151" s="331" t="str">
        <f t="shared" si="59"/>
        <v> </v>
      </c>
      <c r="S151" s="332" t="str">
        <f t="shared" si="63"/>
        <v> </v>
      </c>
      <c r="V151" s="167" t="str">
        <f t="shared" si="60"/>
        <v> </v>
      </c>
      <c r="W151" s="157" t="str">
        <f t="shared" si="64"/>
        <v> </v>
      </c>
      <c r="X151" s="102"/>
      <c r="Y151" s="100"/>
      <c r="Z151" s="331" t="str">
        <f t="shared" si="61"/>
        <v> </v>
      </c>
      <c r="AA151" s="332" t="str">
        <f t="shared" si="65"/>
        <v> </v>
      </c>
      <c r="AB151" s="335">
        <f t="shared" si="68"/>
        <v>0</v>
      </c>
      <c r="AF151" s="157" t="str">
        <f t="shared" si="69"/>
        <v> </v>
      </c>
      <c r="AG151" s="157" t="str">
        <f t="shared" si="70"/>
        <v> </v>
      </c>
      <c r="AH151" s="157" t="str">
        <f t="shared" si="71"/>
        <v> </v>
      </c>
      <c r="AI151" s="157" t="str">
        <f t="shared" si="72"/>
        <v> </v>
      </c>
      <c r="AJ151" s="157" t="str">
        <f t="shared" si="73"/>
        <v> </v>
      </c>
      <c r="AK151" s="157" t="str">
        <f t="shared" si="74"/>
        <v> </v>
      </c>
      <c r="AL151" s="157" t="str">
        <f t="shared" si="75"/>
        <v> </v>
      </c>
      <c r="AM151" s="157" t="str">
        <f t="shared" si="76"/>
        <v> </v>
      </c>
      <c r="AN151" s="157" t="str">
        <f t="shared" si="77"/>
        <v> </v>
      </c>
      <c r="AO151" s="157" t="str">
        <f t="shared" si="78"/>
        <v> </v>
      </c>
    </row>
    <row r="152" spans="1:41" ht="12.75">
      <c r="A152" s="246" t="str">
        <f t="shared" si="66"/>
        <v> </v>
      </c>
      <c r="J152" s="184" t="str">
        <f t="shared" si="67"/>
        <v> </v>
      </c>
      <c r="K152" s="100"/>
      <c r="L152" s="325"/>
      <c r="N152" s="167" t="str">
        <f t="shared" si="58"/>
        <v> </v>
      </c>
      <c r="O152" s="157" t="str">
        <f t="shared" si="62"/>
        <v> </v>
      </c>
      <c r="P152" s="102"/>
      <c r="Q152" s="100"/>
      <c r="R152" s="331" t="str">
        <f t="shared" si="59"/>
        <v> </v>
      </c>
      <c r="S152" s="332" t="str">
        <f t="shared" si="63"/>
        <v> </v>
      </c>
      <c r="V152" s="167" t="str">
        <f t="shared" si="60"/>
        <v> </v>
      </c>
      <c r="W152" s="157" t="str">
        <f t="shared" si="64"/>
        <v> </v>
      </c>
      <c r="X152" s="102"/>
      <c r="Y152" s="100"/>
      <c r="Z152" s="331" t="str">
        <f t="shared" si="61"/>
        <v> </v>
      </c>
      <c r="AA152" s="332" t="str">
        <f t="shared" si="65"/>
        <v> </v>
      </c>
      <c r="AB152" s="335">
        <f t="shared" si="68"/>
        <v>0</v>
      </c>
      <c r="AF152" s="157" t="str">
        <f t="shared" si="69"/>
        <v> </v>
      </c>
      <c r="AG152" s="157" t="str">
        <f t="shared" si="70"/>
        <v> </v>
      </c>
      <c r="AH152" s="157" t="str">
        <f t="shared" si="71"/>
        <v> </v>
      </c>
      <c r="AI152" s="157" t="str">
        <f t="shared" si="72"/>
        <v> </v>
      </c>
      <c r="AJ152" s="157" t="str">
        <f t="shared" si="73"/>
        <v> </v>
      </c>
      <c r="AK152" s="157" t="str">
        <f t="shared" si="74"/>
        <v> </v>
      </c>
      <c r="AL152" s="157" t="str">
        <f t="shared" si="75"/>
        <v> </v>
      </c>
      <c r="AM152" s="157" t="str">
        <f t="shared" si="76"/>
        <v> </v>
      </c>
      <c r="AN152" s="157" t="str">
        <f t="shared" si="77"/>
        <v> </v>
      </c>
      <c r="AO152" s="157" t="str">
        <f t="shared" si="78"/>
        <v> </v>
      </c>
    </row>
    <row r="153" spans="1:41" ht="12.75">
      <c r="A153" s="246" t="str">
        <f t="shared" si="66"/>
        <v> </v>
      </c>
      <c r="J153" s="184" t="str">
        <f t="shared" si="67"/>
        <v> </v>
      </c>
      <c r="K153" s="100"/>
      <c r="L153" s="325"/>
      <c r="N153" s="167" t="str">
        <f t="shared" si="58"/>
        <v> </v>
      </c>
      <c r="O153" s="157" t="str">
        <f t="shared" si="62"/>
        <v> </v>
      </c>
      <c r="P153" s="102"/>
      <c r="Q153" s="100"/>
      <c r="R153" s="331" t="str">
        <f t="shared" si="59"/>
        <v> </v>
      </c>
      <c r="S153" s="332" t="str">
        <f t="shared" si="63"/>
        <v> </v>
      </c>
      <c r="V153" s="167" t="str">
        <f t="shared" si="60"/>
        <v> </v>
      </c>
      <c r="W153" s="157" t="str">
        <f t="shared" si="64"/>
        <v> </v>
      </c>
      <c r="X153" s="102"/>
      <c r="Y153" s="100"/>
      <c r="Z153" s="331" t="str">
        <f t="shared" si="61"/>
        <v> </v>
      </c>
      <c r="AA153" s="332" t="str">
        <f t="shared" si="65"/>
        <v> </v>
      </c>
      <c r="AB153" s="335">
        <f t="shared" si="68"/>
        <v>0</v>
      </c>
      <c r="AF153" s="157" t="str">
        <f t="shared" si="69"/>
        <v> </v>
      </c>
      <c r="AG153" s="157" t="str">
        <f t="shared" si="70"/>
        <v> </v>
      </c>
      <c r="AH153" s="157" t="str">
        <f t="shared" si="71"/>
        <v> </v>
      </c>
      <c r="AI153" s="157" t="str">
        <f t="shared" si="72"/>
        <v> </v>
      </c>
      <c r="AJ153" s="157" t="str">
        <f t="shared" si="73"/>
        <v> </v>
      </c>
      <c r="AK153" s="157" t="str">
        <f t="shared" si="74"/>
        <v> </v>
      </c>
      <c r="AL153" s="157" t="str">
        <f t="shared" si="75"/>
        <v> </v>
      </c>
      <c r="AM153" s="157" t="str">
        <f t="shared" si="76"/>
        <v> </v>
      </c>
      <c r="AN153" s="157" t="str">
        <f t="shared" si="77"/>
        <v> </v>
      </c>
      <c r="AO153" s="157" t="str">
        <f t="shared" si="78"/>
        <v> </v>
      </c>
    </row>
    <row r="154" spans="1:41" ht="12.75">
      <c r="A154" s="246" t="str">
        <f t="shared" si="66"/>
        <v> </v>
      </c>
      <c r="J154" s="184" t="str">
        <f t="shared" si="67"/>
        <v> </v>
      </c>
      <c r="K154" s="100"/>
      <c r="L154" s="325"/>
      <c r="N154" s="167" t="str">
        <f t="shared" si="58"/>
        <v> </v>
      </c>
      <c r="O154" s="157" t="str">
        <f t="shared" si="62"/>
        <v> </v>
      </c>
      <c r="P154" s="102"/>
      <c r="Q154" s="100"/>
      <c r="R154" s="331" t="str">
        <f t="shared" si="59"/>
        <v> </v>
      </c>
      <c r="S154" s="332" t="str">
        <f t="shared" si="63"/>
        <v> </v>
      </c>
      <c r="V154" s="167" t="str">
        <f t="shared" si="60"/>
        <v> </v>
      </c>
      <c r="W154" s="157" t="str">
        <f t="shared" si="64"/>
        <v> </v>
      </c>
      <c r="X154" s="102"/>
      <c r="Y154" s="100"/>
      <c r="Z154" s="331" t="str">
        <f t="shared" si="61"/>
        <v> </v>
      </c>
      <c r="AA154" s="332" t="str">
        <f t="shared" si="65"/>
        <v> </v>
      </c>
      <c r="AB154" s="335">
        <f t="shared" si="68"/>
        <v>0</v>
      </c>
      <c r="AF154" s="157" t="str">
        <f t="shared" si="69"/>
        <v> </v>
      </c>
      <c r="AG154" s="157" t="str">
        <f t="shared" si="70"/>
        <v> </v>
      </c>
      <c r="AH154" s="157" t="str">
        <f t="shared" si="71"/>
        <v> </v>
      </c>
      <c r="AI154" s="157" t="str">
        <f t="shared" si="72"/>
        <v> </v>
      </c>
      <c r="AJ154" s="157" t="str">
        <f t="shared" si="73"/>
        <v> </v>
      </c>
      <c r="AK154" s="157" t="str">
        <f t="shared" si="74"/>
        <v> </v>
      </c>
      <c r="AL154" s="157" t="str">
        <f t="shared" si="75"/>
        <v> </v>
      </c>
      <c r="AM154" s="157" t="str">
        <f t="shared" si="76"/>
        <v> </v>
      </c>
      <c r="AN154" s="157" t="str">
        <f t="shared" si="77"/>
        <v> </v>
      </c>
      <c r="AO154" s="157" t="str">
        <f t="shared" si="78"/>
        <v> </v>
      </c>
    </row>
    <row r="155" spans="1:41" ht="12.75">
      <c r="A155" s="246" t="str">
        <f t="shared" si="66"/>
        <v> </v>
      </c>
      <c r="J155" s="184" t="str">
        <f t="shared" si="67"/>
        <v> </v>
      </c>
      <c r="K155" s="100"/>
      <c r="L155" s="325"/>
      <c r="N155" s="167" t="str">
        <f t="shared" si="58"/>
        <v> </v>
      </c>
      <c r="O155" s="157" t="str">
        <f t="shared" si="62"/>
        <v> </v>
      </c>
      <c r="P155" s="102"/>
      <c r="Q155" s="100"/>
      <c r="R155" s="331" t="str">
        <f t="shared" si="59"/>
        <v> </v>
      </c>
      <c r="S155" s="332" t="str">
        <f t="shared" si="63"/>
        <v> </v>
      </c>
      <c r="V155" s="167" t="str">
        <f t="shared" si="60"/>
        <v> </v>
      </c>
      <c r="W155" s="157" t="str">
        <f t="shared" si="64"/>
        <v> </v>
      </c>
      <c r="X155" s="102"/>
      <c r="Y155" s="100"/>
      <c r="Z155" s="331" t="str">
        <f t="shared" si="61"/>
        <v> </v>
      </c>
      <c r="AA155" s="332" t="str">
        <f t="shared" si="65"/>
        <v> </v>
      </c>
      <c r="AB155" s="335">
        <f t="shared" si="68"/>
        <v>0</v>
      </c>
      <c r="AF155" s="157" t="str">
        <f t="shared" si="69"/>
        <v> </v>
      </c>
      <c r="AG155" s="157" t="str">
        <f t="shared" si="70"/>
        <v> </v>
      </c>
      <c r="AH155" s="157" t="str">
        <f t="shared" si="71"/>
        <v> </v>
      </c>
      <c r="AI155" s="157" t="str">
        <f t="shared" si="72"/>
        <v> </v>
      </c>
      <c r="AJ155" s="157" t="str">
        <f t="shared" si="73"/>
        <v> </v>
      </c>
      <c r="AK155" s="157" t="str">
        <f t="shared" si="74"/>
        <v> </v>
      </c>
      <c r="AL155" s="157" t="str">
        <f t="shared" si="75"/>
        <v> </v>
      </c>
      <c r="AM155" s="157" t="str">
        <f t="shared" si="76"/>
        <v> </v>
      </c>
      <c r="AN155" s="157" t="str">
        <f t="shared" si="77"/>
        <v> </v>
      </c>
      <c r="AO155" s="157" t="str">
        <f t="shared" si="78"/>
        <v> </v>
      </c>
    </row>
    <row r="156" spans="1:41" ht="12.75">
      <c r="A156" s="246" t="str">
        <f t="shared" si="66"/>
        <v> </v>
      </c>
      <c r="J156" s="184" t="str">
        <f t="shared" si="67"/>
        <v> </v>
      </c>
      <c r="K156" s="100"/>
      <c r="L156" s="325"/>
      <c r="N156" s="167" t="str">
        <f t="shared" si="58"/>
        <v> </v>
      </c>
      <c r="O156" s="157" t="str">
        <f t="shared" si="62"/>
        <v> </v>
      </c>
      <c r="P156" s="102"/>
      <c r="Q156" s="100"/>
      <c r="R156" s="331" t="str">
        <f t="shared" si="59"/>
        <v> </v>
      </c>
      <c r="S156" s="332" t="str">
        <f t="shared" si="63"/>
        <v> </v>
      </c>
      <c r="V156" s="167" t="str">
        <f t="shared" si="60"/>
        <v> </v>
      </c>
      <c r="W156" s="157" t="str">
        <f t="shared" si="64"/>
        <v> </v>
      </c>
      <c r="X156" s="102"/>
      <c r="Y156" s="100"/>
      <c r="Z156" s="331" t="str">
        <f t="shared" si="61"/>
        <v> </v>
      </c>
      <c r="AA156" s="332" t="str">
        <f t="shared" si="65"/>
        <v> </v>
      </c>
      <c r="AB156" s="335">
        <f t="shared" si="68"/>
        <v>0</v>
      </c>
      <c r="AF156" s="157" t="str">
        <f t="shared" si="69"/>
        <v> </v>
      </c>
      <c r="AG156" s="157" t="str">
        <f t="shared" si="70"/>
        <v> </v>
      </c>
      <c r="AH156" s="157" t="str">
        <f t="shared" si="71"/>
        <v> </v>
      </c>
      <c r="AI156" s="157" t="str">
        <f t="shared" si="72"/>
        <v> </v>
      </c>
      <c r="AJ156" s="157" t="str">
        <f t="shared" si="73"/>
        <v> </v>
      </c>
      <c r="AK156" s="157" t="str">
        <f t="shared" si="74"/>
        <v> </v>
      </c>
      <c r="AL156" s="157" t="str">
        <f t="shared" si="75"/>
        <v> </v>
      </c>
      <c r="AM156" s="157" t="str">
        <f t="shared" si="76"/>
        <v> </v>
      </c>
      <c r="AN156" s="157" t="str">
        <f t="shared" si="77"/>
        <v> </v>
      </c>
      <c r="AO156" s="157" t="str">
        <f t="shared" si="78"/>
        <v> </v>
      </c>
    </row>
    <row r="157" spans="1:41" ht="12.75">
      <c r="A157" s="246" t="str">
        <f t="shared" si="66"/>
        <v> </v>
      </c>
      <c r="J157" s="184" t="str">
        <f t="shared" si="67"/>
        <v> </v>
      </c>
      <c r="K157" s="100"/>
      <c r="L157" s="325"/>
      <c r="N157" s="167" t="str">
        <f t="shared" si="58"/>
        <v> </v>
      </c>
      <c r="O157" s="157" t="str">
        <f t="shared" si="62"/>
        <v> </v>
      </c>
      <c r="P157" s="102"/>
      <c r="Q157" s="100"/>
      <c r="R157" s="331" t="str">
        <f t="shared" si="59"/>
        <v> </v>
      </c>
      <c r="S157" s="332" t="str">
        <f t="shared" si="63"/>
        <v> </v>
      </c>
      <c r="V157" s="167" t="str">
        <f t="shared" si="60"/>
        <v> </v>
      </c>
      <c r="W157" s="157" t="str">
        <f t="shared" si="64"/>
        <v> </v>
      </c>
      <c r="X157" s="102"/>
      <c r="Y157" s="100"/>
      <c r="Z157" s="331" t="str">
        <f t="shared" si="61"/>
        <v> </v>
      </c>
      <c r="AA157" s="332" t="str">
        <f t="shared" si="65"/>
        <v> </v>
      </c>
      <c r="AB157" s="335">
        <f t="shared" si="68"/>
        <v>0</v>
      </c>
      <c r="AF157" s="157" t="str">
        <f t="shared" si="69"/>
        <v> </v>
      </c>
      <c r="AG157" s="157" t="str">
        <f t="shared" si="70"/>
        <v> </v>
      </c>
      <c r="AH157" s="157" t="str">
        <f t="shared" si="71"/>
        <v> </v>
      </c>
      <c r="AI157" s="157" t="str">
        <f t="shared" si="72"/>
        <v> </v>
      </c>
      <c r="AJ157" s="157" t="str">
        <f t="shared" si="73"/>
        <v> </v>
      </c>
      <c r="AK157" s="157" t="str">
        <f t="shared" si="74"/>
        <v> </v>
      </c>
      <c r="AL157" s="157" t="str">
        <f t="shared" si="75"/>
        <v> </v>
      </c>
      <c r="AM157" s="157" t="str">
        <f t="shared" si="76"/>
        <v> </v>
      </c>
      <c r="AN157" s="157" t="str">
        <f t="shared" si="77"/>
        <v> </v>
      </c>
      <c r="AO157" s="157" t="str">
        <f t="shared" si="78"/>
        <v> </v>
      </c>
    </row>
    <row r="158" spans="1:41" ht="12.75">
      <c r="A158" s="246" t="str">
        <f t="shared" si="66"/>
        <v> </v>
      </c>
      <c r="J158" s="184" t="str">
        <f t="shared" si="67"/>
        <v> </v>
      </c>
      <c r="K158" s="100"/>
      <c r="L158" s="325"/>
      <c r="N158" s="167" t="str">
        <f t="shared" si="58"/>
        <v> </v>
      </c>
      <c r="O158" s="157" t="str">
        <f t="shared" si="62"/>
        <v> </v>
      </c>
      <c r="P158" s="102"/>
      <c r="Q158" s="100"/>
      <c r="R158" s="331" t="str">
        <f t="shared" si="59"/>
        <v> </v>
      </c>
      <c r="S158" s="332" t="str">
        <f t="shared" si="63"/>
        <v> </v>
      </c>
      <c r="V158" s="167" t="str">
        <f t="shared" si="60"/>
        <v> </v>
      </c>
      <c r="W158" s="157" t="str">
        <f t="shared" si="64"/>
        <v> </v>
      </c>
      <c r="X158" s="102"/>
      <c r="Y158" s="100"/>
      <c r="Z158" s="331" t="str">
        <f t="shared" si="61"/>
        <v> </v>
      </c>
      <c r="AA158" s="332" t="str">
        <f t="shared" si="65"/>
        <v> </v>
      </c>
      <c r="AB158" s="335">
        <f t="shared" si="68"/>
        <v>0</v>
      </c>
      <c r="AF158" s="157" t="str">
        <f t="shared" si="69"/>
        <v> </v>
      </c>
      <c r="AG158" s="157" t="str">
        <f t="shared" si="70"/>
        <v> </v>
      </c>
      <c r="AH158" s="157" t="str">
        <f t="shared" si="71"/>
        <v> </v>
      </c>
      <c r="AI158" s="157" t="str">
        <f t="shared" si="72"/>
        <v> </v>
      </c>
      <c r="AJ158" s="157" t="str">
        <f t="shared" si="73"/>
        <v> </v>
      </c>
      <c r="AK158" s="157" t="str">
        <f t="shared" si="74"/>
        <v> </v>
      </c>
      <c r="AL158" s="157" t="str">
        <f t="shared" si="75"/>
        <v> </v>
      </c>
      <c r="AM158" s="157" t="str">
        <f t="shared" si="76"/>
        <v> </v>
      </c>
      <c r="AN158" s="157" t="str">
        <f t="shared" si="77"/>
        <v> </v>
      </c>
      <c r="AO158" s="157" t="str">
        <f t="shared" si="78"/>
        <v> </v>
      </c>
    </row>
    <row r="159" spans="1:41" ht="12.75">
      <c r="A159" s="246" t="str">
        <f t="shared" si="66"/>
        <v> </v>
      </c>
      <c r="J159" s="184" t="str">
        <f t="shared" si="67"/>
        <v> </v>
      </c>
      <c r="K159" s="100"/>
      <c r="L159" s="325"/>
      <c r="N159" s="167" t="str">
        <f t="shared" si="58"/>
        <v> </v>
      </c>
      <c r="O159" s="157" t="str">
        <f t="shared" si="62"/>
        <v> </v>
      </c>
      <c r="P159" s="102"/>
      <c r="Q159" s="100"/>
      <c r="R159" s="331" t="str">
        <f t="shared" si="59"/>
        <v> </v>
      </c>
      <c r="S159" s="332" t="str">
        <f t="shared" si="63"/>
        <v> </v>
      </c>
      <c r="V159" s="167" t="str">
        <f t="shared" si="60"/>
        <v> </v>
      </c>
      <c r="W159" s="157" t="str">
        <f t="shared" si="64"/>
        <v> </v>
      </c>
      <c r="X159" s="102"/>
      <c r="Y159" s="100"/>
      <c r="Z159" s="331" t="str">
        <f t="shared" si="61"/>
        <v> </v>
      </c>
      <c r="AA159" s="332" t="str">
        <f t="shared" si="65"/>
        <v> </v>
      </c>
      <c r="AB159" s="335">
        <f t="shared" si="68"/>
        <v>0</v>
      </c>
      <c r="AF159" s="157" t="str">
        <f t="shared" si="69"/>
        <v> </v>
      </c>
      <c r="AG159" s="157" t="str">
        <f t="shared" si="70"/>
        <v> </v>
      </c>
      <c r="AH159" s="157" t="str">
        <f t="shared" si="71"/>
        <v> </v>
      </c>
      <c r="AI159" s="157" t="str">
        <f t="shared" si="72"/>
        <v> </v>
      </c>
      <c r="AJ159" s="157" t="str">
        <f t="shared" si="73"/>
        <v> </v>
      </c>
      <c r="AK159" s="157" t="str">
        <f t="shared" si="74"/>
        <v> </v>
      </c>
      <c r="AL159" s="157" t="str">
        <f t="shared" si="75"/>
        <v> </v>
      </c>
      <c r="AM159" s="157" t="str">
        <f t="shared" si="76"/>
        <v> </v>
      </c>
      <c r="AN159" s="157" t="str">
        <f t="shared" si="77"/>
        <v> </v>
      </c>
      <c r="AO159" s="157" t="str">
        <f t="shared" si="78"/>
        <v> </v>
      </c>
    </row>
    <row r="160" spans="1:41" ht="12.75">
      <c r="A160" s="246" t="str">
        <f t="shared" si="66"/>
        <v> </v>
      </c>
      <c r="J160" s="184" t="str">
        <f t="shared" si="67"/>
        <v> </v>
      </c>
      <c r="K160" s="100"/>
      <c r="L160" s="325"/>
      <c r="N160" s="167" t="str">
        <f t="shared" si="58"/>
        <v> </v>
      </c>
      <c r="O160" s="157" t="str">
        <f t="shared" si="62"/>
        <v> </v>
      </c>
      <c r="P160" s="102"/>
      <c r="Q160" s="100"/>
      <c r="R160" s="331" t="str">
        <f t="shared" si="59"/>
        <v> </v>
      </c>
      <c r="S160" s="332" t="str">
        <f t="shared" si="63"/>
        <v> </v>
      </c>
      <c r="V160" s="167" t="str">
        <f t="shared" si="60"/>
        <v> </v>
      </c>
      <c r="W160" s="157" t="str">
        <f t="shared" si="64"/>
        <v> </v>
      </c>
      <c r="X160" s="102"/>
      <c r="Y160" s="100"/>
      <c r="Z160" s="331" t="str">
        <f t="shared" si="61"/>
        <v> </v>
      </c>
      <c r="AA160" s="332" t="str">
        <f t="shared" si="65"/>
        <v> </v>
      </c>
      <c r="AB160" s="335">
        <f t="shared" si="68"/>
        <v>0</v>
      </c>
      <c r="AF160" s="157" t="str">
        <f t="shared" si="69"/>
        <v> </v>
      </c>
      <c r="AG160" s="157" t="str">
        <f t="shared" si="70"/>
        <v> </v>
      </c>
      <c r="AH160" s="157" t="str">
        <f t="shared" si="71"/>
        <v> </v>
      </c>
      <c r="AI160" s="157" t="str">
        <f t="shared" si="72"/>
        <v> </v>
      </c>
      <c r="AJ160" s="157" t="str">
        <f t="shared" si="73"/>
        <v> </v>
      </c>
      <c r="AK160" s="157" t="str">
        <f t="shared" si="74"/>
        <v> </v>
      </c>
      <c r="AL160" s="157" t="str">
        <f t="shared" si="75"/>
        <v> </v>
      </c>
      <c r="AM160" s="157" t="str">
        <f t="shared" si="76"/>
        <v> </v>
      </c>
      <c r="AN160" s="157" t="str">
        <f t="shared" si="77"/>
        <v> </v>
      </c>
      <c r="AO160" s="157" t="str">
        <f t="shared" si="78"/>
        <v> </v>
      </c>
    </row>
    <row r="161" spans="1:41" ht="12.75">
      <c r="A161" s="246" t="str">
        <f t="shared" si="66"/>
        <v> </v>
      </c>
      <c r="J161" s="184" t="str">
        <f t="shared" si="67"/>
        <v> </v>
      </c>
      <c r="K161" s="100"/>
      <c r="L161" s="325"/>
      <c r="N161" s="167" t="str">
        <f t="shared" si="58"/>
        <v> </v>
      </c>
      <c r="O161" s="157" t="str">
        <f t="shared" si="62"/>
        <v> </v>
      </c>
      <c r="P161" s="102"/>
      <c r="Q161" s="100"/>
      <c r="R161" s="331" t="str">
        <f t="shared" si="59"/>
        <v> </v>
      </c>
      <c r="S161" s="332" t="str">
        <f t="shared" si="63"/>
        <v> </v>
      </c>
      <c r="V161" s="167" t="str">
        <f t="shared" si="60"/>
        <v> </v>
      </c>
      <c r="W161" s="157" t="str">
        <f t="shared" si="64"/>
        <v> </v>
      </c>
      <c r="X161" s="102"/>
      <c r="Y161" s="100"/>
      <c r="Z161" s="331" t="str">
        <f t="shared" si="61"/>
        <v> </v>
      </c>
      <c r="AA161" s="332" t="str">
        <f t="shared" si="65"/>
        <v> </v>
      </c>
      <c r="AB161" s="335">
        <f t="shared" si="68"/>
        <v>0</v>
      </c>
      <c r="AF161" s="157" t="str">
        <f t="shared" si="69"/>
        <v> </v>
      </c>
      <c r="AG161" s="157" t="str">
        <f t="shared" si="70"/>
        <v> </v>
      </c>
      <c r="AH161" s="157" t="str">
        <f t="shared" si="71"/>
        <v> </v>
      </c>
      <c r="AI161" s="157" t="str">
        <f t="shared" si="72"/>
        <v> </v>
      </c>
      <c r="AJ161" s="157" t="str">
        <f t="shared" si="73"/>
        <v> </v>
      </c>
      <c r="AK161" s="157" t="str">
        <f t="shared" si="74"/>
        <v> </v>
      </c>
      <c r="AL161" s="157" t="str">
        <f t="shared" si="75"/>
        <v> </v>
      </c>
      <c r="AM161" s="157" t="str">
        <f t="shared" si="76"/>
        <v> </v>
      </c>
      <c r="AN161" s="157" t="str">
        <f t="shared" si="77"/>
        <v> </v>
      </c>
      <c r="AO161" s="157" t="str">
        <f t="shared" si="78"/>
        <v> </v>
      </c>
    </row>
    <row r="162" spans="1:41" ht="12.75">
      <c r="A162" s="246" t="str">
        <f t="shared" si="66"/>
        <v> </v>
      </c>
      <c r="J162" s="184" t="str">
        <f t="shared" si="67"/>
        <v> </v>
      </c>
      <c r="K162" s="100"/>
      <c r="L162" s="325"/>
      <c r="N162" s="167" t="str">
        <f t="shared" si="58"/>
        <v> </v>
      </c>
      <c r="O162" s="157" t="str">
        <f t="shared" si="62"/>
        <v> </v>
      </c>
      <c r="P162" s="102"/>
      <c r="Q162" s="100"/>
      <c r="R162" s="331" t="str">
        <f t="shared" si="59"/>
        <v> </v>
      </c>
      <c r="S162" s="332" t="str">
        <f t="shared" si="63"/>
        <v> </v>
      </c>
      <c r="V162" s="167" t="str">
        <f t="shared" si="60"/>
        <v> </v>
      </c>
      <c r="W162" s="157" t="str">
        <f t="shared" si="64"/>
        <v> </v>
      </c>
      <c r="X162" s="102"/>
      <c r="Y162" s="100"/>
      <c r="Z162" s="331" t="str">
        <f t="shared" si="61"/>
        <v> </v>
      </c>
      <c r="AA162" s="332" t="str">
        <f t="shared" si="65"/>
        <v> </v>
      </c>
      <c r="AB162" s="335">
        <f t="shared" si="68"/>
        <v>0</v>
      </c>
      <c r="AF162" s="157" t="str">
        <f t="shared" si="69"/>
        <v> </v>
      </c>
      <c r="AG162" s="157" t="str">
        <f t="shared" si="70"/>
        <v> </v>
      </c>
      <c r="AH162" s="157" t="str">
        <f t="shared" si="71"/>
        <v> </v>
      </c>
      <c r="AI162" s="157" t="str">
        <f t="shared" si="72"/>
        <v> </v>
      </c>
      <c r="AJ162" s="157" t="str">
        <f t="shared" si="73"/>
        <v> </v>
      </c>
      <c r="AK162" s="157" t="str">
        <f t="shared" si="74"/>
        <v> </v>
      </c>
      <c r="AL162" s="157" t="str">
        <f t="shared" si="75"/>
        <v> </v>
      </c>
      <c r="AM162" s="157" t="str">
        <f t="shared" si="76"/>
        <v> </v>
      </c>
      <c r="AN162" s="157" t="str">
        <f t="shared" si="77"/>
        <v> </v>
      </c>
      <c r="AO162" s="157" t="str">
        <f t="shared" si="78"/>
        <v> </v>
      </c>
    </row>
    <row r="163" spans="1:41" ht="12.75">
      <c r="A163" s="246" t="str">
        <f t="shared" si="66"/>
        <v> </v>
      </c>
      <c r="J163" s="184" t="str">
        <f t="shared" si="67"/>
        <v> </v>
      </c>
      <c r="K163" s="100"/>
      <c r="L163" s="325"/>
      <c r="N163" s="167" t="str">
        <f t="shared" si="58"/>
        <v> </v>
      </c>
      <c r="O163" s="157" t="str">
        <f t="shared" si="62"/>
        <v> </v>
      </c>
      <c r="P163" s="102"/>
      <c r="Q163" s="100"/>
      <c r="R163" s="331" t="str">
        <f t="shared" si="59"/>
        <v> </v>
      </c>
      <c r="S163" s="332" t="str">
        <f t="shared" si="63"/>
        <v> </v>
      </c>
      <c r="V163" s="167" t="str">
        <f t="shared" si="60"/>
        <v> </v>
      </c>
      <c r="W163" s="157" t="str">
        <f t="shared" si="64"/>
        <v> </v>
      </c>
      <c r="X163" s="102"/>
      <c r="Y163" s="100"/>
      <c r="Z163" s="331" t="str">
        <f t="shared" si="61"/>
        <v> </v>
      </c>
      <c r="AA163" s="332" t="str">
        <f t="shared" si="65"/>
        <v> </v>
      </c>
      <c r="AB163" s="335">
        <f t="shared" si="68"/>
        <v>0</v>
      </c>
      <c r="AF163" s="157" t="str">
        <f t="shared" si="69"/>
        <v> </v>
      </c>
      <c r="AG163" s="157" t="str">
        <f t="shared" si="70"/>
        <v> </v>
      </c>
      <c r="AH163" s="157" t="str">
        <f t="shared" si="71"/>
        <v> </v>
      </c>
      <c r="AI163" s="157" t="str">
        <f t="shared" si="72"/>
        <v> </v>
      </c>
      <c r="AJ163" s="157" t="str">
        <f t="shared" si="73"/>
        <v> </v>
      </c>
      <c r="AK163" s="157" t="str">
        <f t="shared" si="74"/>
        <v> </v>
      </c>
      <c r="AL163" s="157" t="str">
        <f t="shared" si="75"/>
        <v> </v>
      </c>
      <c r="AM163" s="157" t="str">
        <f t="shared" si="76"/>
        <v> </v>
      </c>
      <c r="AN163" s="157" t="str">
        <f t="shared" si="77"/>
        <v> </v>
      </c>
      <c r="AO163" s="157" t="str">
        <f t="shared" si="78"/>
        <v> </v>
      </c>
    </row>
    <row r="164" spans="1:41" ht="12.75">
      <c r="A164" s="246" t="str">
        <f t="shared" si="66"/>
        <v> </v>
      </c>
      <c r="J164" s="184" t="str">
        <f t="shared" si="67"/>
        <v> </v>
      </c>
      <c r="K164" s="100"/>
      <c r="L164" s="325"/>
      <c r="N164" s="167" t="str">
        <f t="shared" si="58"/>
        <v> </v>
      </c>
      <c r="O164" s="157" t="str">
        <f t="shared" si="62"/>
        <v> </v>
      </c>
      <c r="P164" s="102"/>
      <c r="Q164" s="100"/>
      <c r="R164" s="331" t="str">
        <f t="shared" si="59"/>
        <v> </v>
      </c>
      <c r="S164" s="332" t="str">
        <f t="shared" si="63"/>
        <v> </v>
      </c>
      <c r="V164" s="167" t="str">
        <f t="shared" si="60"/>
        <v> </v>
      </c>
      <c r="W164" s="157" t="str">
        <f t="shared" si="64"/>
        <v> </v>
      </c>
      <c r="X164" s="102"/>
      <c r="Y164" s="100"/>
      <c r="Z164" s="331" t="str">
        <f t="shared" si="61"/>
        <v> </v>
      </c>
      <c r="AA164" s="332" t="str">
        <f t="shared" si="65"/>
        <v> </v>
      </c>
      <c r="AB164" s="335">
        <f t="shared" si="68"/>
        <v>0</v>
      </c>
      <c r="AF164" s="157" t="str">
        <f t="shared" si="69"/>
        <v> </v>
      </c>
      <c r="AG164" s="157" t="str">
        <f t="shared" si="70"/>
        <v> </v>
      </c>
      <c r="AH164" s="157" t="str">
        <f t="shared" si="71"/>
        <v> </v>
      </c>
      <c r="AI164" s="157" t="str">
        <f t="shared" si="72"/>
        <v> </v>
      </c>
      <c r="AJ164" s="157" t="str">
        <f t="shared" si="73"/>
        <v> </v>
      </c>
      <c r="AK164" s="157" t="str">
        <f t="shared" si="74"/>
        <v> </v>
      </c>
      <c r="AL164" s="157" t="str">
        <f t="shared" si="75"/>
        <v> </v>
      </c>
      <c r="AM164" s="157" t="str">
        <f t="shared" si="76"/>
        <v> </v>
      </c>
      <c r="AN164" s="157" t="str">
        <f t="shared" si="77"/>
        <v> </v>
      </c>
      <c r="AO164" s="157" t="str">
        <f t="shared" si="78"/>
        <v> </v>
      </c>
    </row>
    <row r="165" spans="1:41" ht="12.75">
      <c r="A165" s="246" t="str">
        <f t="shared" si="66"/>
        <v> </v>
      </c>
      <c r="J165" s="184" t="str">
        <f t="shared" si="67"/>
        <v> </v>
      </c>
      <c r="K165" s="100"/>
      <c r="L165" s="325"/>
      <c r="N165" s="167" t="str">
        <f t="shared" si="58"/>
        <v> </v>
      </c>
      <c r="O165" s="157" t="str">
        <f t="shared" si="62"/>
        <v> </v>
      </c>
      <c r="P165" s="102"/>
      <c r="Q165" s="100"/>
      <c r="R165" s="331" t="str">
        <f t="shared" si="59"/>
        <v> </v>
      </c>
      <c r="S165" s="332" t="str">
        <f t="shared" si="63"/>
        <v> </v>
      </c>
      <c r="V165" s="167" t="str">
        <f t="shared" si="60"/>
        <v> </v>
      </c>
      <c r="W165" s="157" t="str">
        <f t="shared" si="64"/>
        <v> </v>
      </c>
      <c r="X165" s="102"/>
      <c r="Y165" s="100"/>
      <c r="Z165" s="331" t="str">
        <f t="shared" si="61"/>
        <v> </v>
      </c>
      <c r="AA165" s="332" t="str">
        <f t="shared" si="65"/>
        <v> </v>
      </c>
      <c r="AB165" s="335">
        <f t="shared" si="68"/>
        <v>0</v>
      </c>
      <c r="AF165" s="157" t="str">
        <f t="shared" si="69"/>
        <v> </v>
      </c>
      <c r="AG165" s="157" t="str">
        <f t="shared" si="70"/>
        <v> </v>
      </c>
      <c r="AH165" s="157" t="str">
        <f t="shared" si="71"/>
        <v> </v>
      </c>
      <c r="AI165" s="157" t="str">
        <f t="shared" si="72"/>
        <v> </v>
      </c>
      <c r="AJ165" s="157" t="str">
        <f t="shared" si="73"/>
        <v> </v>
      </c>
      <c r="AK165" s="157" t="str">
        <f t="shared" si="74"/>
        <v> </v>
      </c>
      <c r="AL165" s="157" t="str">
        <f t="shared" si="75"/>
        <v> </v>
      </c>
      <c r="AM165" s="157" t="str">
        <f t="shared" si="76"/>
        <v> </v>
      </c>
      <c r="AN165" s="157" t="str">
        <f t="shared" si="77"/>
        <v> </v>
      </c>
      <c r="AO165" s="157" t="str">
        <f t="shared" si="78"/>
        <v> </v>
      </c>
    </row>
    <row r="166" spans="1:41" ht="12.75">
      <c r="A166" s="246" t="str">
        <f t="shared" si="66"/>
        <v> </v>
      </c>
      <c r="J166" s="184" t="str">
        <f t="shared" si="67"/>
        <v> </v>
      </c>
      <c r="K166" s="100"/>
      <c r="L166" s="325"/>
      <c r="N166" s="167" t="str">
        <f t="shared" si="58"/>
        <v> </v>
      </c>
      <c r="O166" s="157" t="str">
        <f t="shared" si="62"/>
        <v> </v>
      </c>
      <c r="P166" s="102"/>
      <c r="Q166" s="100"/>
      <c r="R166" s="331" t="str">
        <f t="shared" si="59"/>
        <v> </v>
      </c>
      <c r="S166" s="332" t="str">
        <f t="shared" si="63"/>
        <v> </v>
      </c>
      <c r="V166" s="167" t="str">
        <f t="shared" si="60"/>
        <v> </v>
      </c>
      <c r="W166" s="157" t="str">
        <f t="shared" si="64"/>
        <v> </v>
      </c>
      <c r="X166" s="102"/>
      <c r="Y166" s="100"/>
      <c r="Z166" s="331" t="str">
        <f t="shared" si="61"/>
        <v> </v>
      </c>
      <c r="AA166" s="332" t="str">
        <f t="shared" si="65"/>
        <v> </v>
      </c>
      <c r="AB166" s="335">
        <f t="shared" si="68"/>
        <v>0</v>
      </c>
      <c r="AF166" s="157" t="str">
        <f t="shared" si="69"/>
        <v> </v>
      </c>
      <c r="AG166" s="157" t="str">
        <f t="shared" si="70"/>
        <v> </v>
      </c>
      <c r="AH166" s="157" t="str">
        <f t="shared" si="71"/>
        <v> </v>
      </c>
      <c r="AI166" s="157" t="str">
        <f t="shared" si="72"/>
        <v> </v>
      </c>
      <c r="AJ166" s="157" t="str">
        <f t="shared" si="73"/>
        <v> </v>
      </c>
      <c r="AK166" s="157" t="str">
        <f t="shared" si="74"/>
        <v> </v>
      </c>
      <c r="AL166" s="157" t="str">
        <f t="shared" si="75"/>
        <v> </v>
      </c>
      <c r="AM166" s="157" t="str">
        <f t="shared" si="76"/>
        <v> </v>
      </c>
      <c r="AN166" s="157" t="str">
        <f t="shared" si="77"/>
        <v> </v>
      </c>
      <c r="AO166" s="157" t="str">
        <f t="shared" si="78"/>
        <v> </v>
      </c>
    </row>
    <row r="167" spans="1:41" ht="12.75">
      <c r="A167" s="246" t="str">
        <f t="shared" si="66"/>
        <v> </v>
      </c>
      <c r="J167" s="184" t="str">
        <f t="shared" si="67"/>
        <v> </v>
      </c>
      <c r="K167" s="100"/>
      <c r="L167" s="325"/>
      <c r="N167" s="167" t="str">
        <f t="shared" si="58"/>
        <v> </v>
      </c>
      <c r="O167" s="157" t="str">
        <f t="shared" si="62"/>
        <v> </v>
      </c>
      <c r="P167" s="102"/>
      <c r="Q167" s="100"/>
      <c r="R167" s="331" t="str">
        <f t="shared" si="59"/>
        <v> </v>
      </c>
      <c r="S167" s="332" t="str">
        <f t="shared" si="63"/>
        <v> </v>
      </c>
      <c r="V167" s="167" t="str">
        <f t="shared" si="60"/>
        <v> </v>
      </c>
      <c r="W167" s="157" t="str">
        <f t="shared" si="64"/>
        <v> </v>
      </c>
      <c r="X167" s="102"/>
      <c r="Y167" s="100"/>
      <c r="Z167" s="331" t="str">
        <f t="shared" si="61"/>
        <v> </v>
      </c>
      <c r="AA167" s="332" t="str">
        <f t="shared" si="65"/>
        <v> </v>
      </c>
      <c r="AB167" s="335">
        <f t="shared" si="68"/>
        <v>0</v>
      </c>
      <c r="AF167" s="157" t="str">
        <f t="shared" si="69"/>
        <v> </v>
      </c>
      <c r="AG167" s="157" t="str">
        <f t="shared" si="70"/>
        <v> </v>
      </c>
      <c r="AH167" s="157" t="str">
        <f t="shared" si="71"/>
        <v> </v>
      </c>
      <c r="AI167" s="157" t="str">
        <f t="shared" si="72"/>
        <v> </v>
      </c>
      <c r="AJ167" s="157" t="str">
        <f t="shared" si="73"/>
        <v> </v>
      </c>
      <c r="AK167" s="157" t="str">
        <f t="shared" si="74"/>
        <v> </v>
      </c>
      <c r="AL167" s="157" t="str">
        <f t="shared" si="75"/>
        <v> </v>
      </c>
      <c r="AM167" s="157" t="str">
        <f t="shared" si="76"/>
        <v> </v>
      </c>
      <c r="AN167" s="157" t="str">
        <f t="shared" si="77"/>
        <v> </v>
      </c>
      <c r="AO167" s="157" t="str">
        <f t="shared" si="78"/>
        <v> </v>
      </c>
    </row>
    <row r="168" spans="1:41" ht="12.75">
      <c r="A168" s="246" t="str">
        <f t="shared" si="66"/>
        <v> </v>
      </c>
      <c r="J168" s="184" t="str">
        <f t="shared" si="67"/>
        <v> </v>
      </c>
      <c r="K168" s="100"/>
      <c r="L168" s="325"/>
      <c r="N168" s="167" t="str">
        <f t="shared" si="58"/>
        <v> </v>
      </c>
      <c r="O168" s="157" t="str">
        <f t="shared" si="62"/>
        <v> </v>
      </c>
      <c r="P168" s="102"/>
      <c r="Q168" s="100"/>
      <c r="R168" s="331" t="str">
        <f t="shared" si="59"/>
        <v> </v>
      </c>
      <c r="S168" s="332" t="str">
        <f t="shared" si="63"/>
        <v> </v>
      </c>
      <c r="V168" s="167" t="str">
        <f t="shared" si="60"/>
        <v> </v>
      </c>
      <c r="W168" s="157" t="str">
        <f t="shared" si="64"/>
        <v> </v>
      </c>
      <c r="X168" s="102"/>
      <c r="Y168" s="100"/>
      <c r="Z168" s="331" t="str">
        <f t="shared" si="61"/>
        <v> </v>
      </c>
      <c r="AA168" s="332" t="str">
        <f t="shared" si="65"/>
        <v> </v>
      </c>
      <c r="AB168" s="335">
        <f t="shared" si="68"/>
        <v>0</v>
      </c>
      <c r="AF168" s="157" t="str">
        <f t="shared" si="69"/>
        <v> </v>
      </c>
      <c r="AG168" s="157" t="str">
        <f t="shared" si="70"/>
        <v> </v>
      </c>
      <c r="AH168" s="157" t="str">
        <f t="shared" si="71"/>
        <v> </v>
      </c>
      <c r="AI168" s="157" t="str">
        <f t="shared" si="72"/>
        <v> </v>
      </c>
      <c r="AJ168" s="157" t="str">
        <f t="shared" si="73"/>
        <v> </v>
      </c>
      <c r="AK168" s="157" t="str">
        <f t="shared" si="74"/>
        <v> </v>
      </c>
      <c r="AL168" s="157" t="str">
        <f t="shared" si="75"/>
        <v> </v>
      </c>
      <c r="AM168" s="157" t="str">
        <f t="shared" si="76"/>
        <v> </v>
      </c>
      <c r="AN168" s="157" t="str">
        <f t="shared" si="77"/>
        <v> </v>
      </c>
      <c r="AO168" s="157" t="str">
        <f t="shared" si="78"/>
        <v> </v>
      </c>
    </row>
    <row r="169" spans="1:41" ht="12.75">
      <c r="A169" s="246" t="str">
        <f t="shared" si="66"/>
        <v> </v>
      </c>
      <c r="J169" s="184" t="str">
        <f t="shared" si="67"/>
        <v> </v>
      </c>
      <c r="K169" s="100"/>
      <c r="L169" s="325"/>
      <c r="N169" s="167" t="str">
        <f t="shared" si="58"/>
        <v> </v>
      </c>
      <c r="O169" s="157" t="str">
        <f t="shared" si="62"/>
        <v> </v>
      </c>
      <c r="P169" s="102"/>
      <c r="Q169" s="100"/>
      <c r="R169" s="331" t="str">
        <f t="shared" si="59"/>
        <v> </v>
      </c>
      <c r="S169" s="332" t="str">
        <f t="shared" si="63"/>
        <v> </v>
      </c>
      <c r="V169" s="167" t="str">
        <f t="shared" si="60"/>
        <v> </v>
      </c>
      <c r="W169" s="157" t="str">
        <f t="shared" si="64"/>
        <v> </v>
      </c>
      <c r="X169" s="102"/>
      <c r="Y169" s="100"/>
      <c r="Z169" s="331" t="str">
        <f t="shared" si="61"/>
        <v> </v>
      </c>
      <c r="AA169" s="332" t="str">
        <f t="shared" si="65"/>
        <v> </v>
      </c>
      <c r="AB169" s="335">
        <f t="shared" si="68"/>
        <v>0</v>
      </c>
      <c r="AF169" s="157" t="str">
        <f t="shared" si="69"/>
        <v> </v>
      </c>
      <c r="AG169" s="157" t="str">
        <f t="shared" si="70"/>
        <v> </v>
      </c>
      <c r="AH169" s="157" t="str">
        <f t="shared" si="71"/>
        <v> </v>
      </c>
      <c r="AI169" s="157" t="str">
        <f t="shared" si="72"/>
        <v> </v>
      </c>
      <c r="AJ169" s="157" t="str">
        <f t="shared" si="73"/>
        <v> </v>
      </c>
      <c r="AK169" s="157" t="str">
        <f t="shared" si="74"/>
        <v> </v>
      </c>
      <c r="AL169" s="157" t="str">
        <f t="shared" si="75"/>
        <v> </v>
      </c>
      <c r="AM169" s="157" t="str">
        <f t="shared" si="76"/>
        <v> </v>
      </c>
      <c r="AN169" s="157" t="str">
        <f t="shared" si="77"/>
        <v> </v>
      </c>
      <c r="AO169" s="157" t="str">
        <f t="shared" si="78"/>
        <v> </v>
      </c>
    </row>
    <row r="170" spans="1:41" ht="12.75">
      <c r="A170" s="246" t="str">
        <f t="shared" si="66"/>
        <v> </v>
      </c>
      <c r="J170" s="184" t="str">
        <f t="shared" si="67"/>
        <v> </v>
      </c>
      <c r="K170" s="100"/>
      <c r="L170" s="325"/>
      <c r="N170" s="167" t="str">
        <f t="shared" si="58"/>
        <v> </v>
      </c>
      <c r="O170" s="157" t="str">
        <f t="shared" si="62"/>
        <v> </v>
      </c>
      <c r="P170" s="102"/>
      <c r="Q170" s="100"/>
      <c r="R170" s="331" t="str">
        <f t="shared" si="59"/>
        <v> </v>
      </c>
      <c r="S170" s="332" t="str">
        <f t="shared" si="63"/>
        <v> </v>
      </c>
      <c r="V170" s="167" t="str">
        <f t="shared" si="60"/>
        <v> </v>
      </c>
      <c r="W170" s="157" t="str">
        <f t="shared" si="64"/>
        <v> </v>
      </c>
      <c r="X170" s="102"/>
      <c r="Y170" s="100"/>
      <c r="Z170" s="331" t="str">
        <f t="shared" si="61"/>
        <v> </v>
      </c>
      <c r="AA170" s="332" t="str">
        <f t="shared" si="65"/>
        <v> </v>
      </c>
      <c r="AB170" s="335">
        <f t="shared" si="68"/>
        <v>0</v>
      </c>
      <c r="AF170" s="157" t="str">
        <f t="shared" si="69"/>
        <v> </v>
      </c>
      <c r="AG170" s="157" t="str">
        <f t="shared" si="70"/>
        <v> </v>
      </c>
      <c r="AH170" s="157" t="str">
        <f t="shared" si="71"/>
        <v> </v>
      </c>
      <c r="AI170" s="157" t="str">
        <f t="shared" si="72"/>
        <v> </v>
      </c>
      <c r="AJ170" s="157" t="str">
        <f t="shared" si="73"/>
        <v> </v>
      </c>
      <c r="AK170" s="157" t="str">
        <f t="shared" si="74"/>
        <v> </v>
      </c>
      <c r="AL170" s="157" t="str">
        <f t="shared" si="75"/>
        <v> </v>
      </c>
      <c r="AM170" s="157" t="str">
        <f t="shared" si="76"/>
        <v> </v>
      </c>
      <c r="AN170" s="157" t="str">
        <f t="shared" si="77"/>
        <v> </v>
      </c>
      <c r="AO170" s="157" t="str">
        <f t="shared" si="78"/>
        <v> </v>
      </c>
    </row>
    <row r="171" spans="1:41" ht="12.75">
      <c r="A171" s="246" t="str">
        <f t="shared" si="66"/>
        <v> </v>
      </c>
      <c r="J171" s="184" t="str">
        <f t="shared" si="67"/>
        <v> </v>
      </c>
      <c r="K171" s="100"/>
      <c r="L171" s="325"/>
      <c r="N171" s="167" t="str">
        <f t="shared" si="58"/>
        <v> </v>
      </c>
      <c r="O171" s="157" t="str">
        <f t="shared" si="62"/>
        <v> </v>
      </c>
      <c r="P171" s="102"/>
      <c r="Q171" s="100"/>
      <c r="R171" s="331" t="str">
        <f t="shared" si="59"/>
        <v> </v>
      </c>
      <c r="S171" s="332" t="str">
        <f t="shared" si="63"/>
        <v> </v>
      </c>
      <c r="V171" s="167" t="str">
        <f t="shared" si="60"/>
        <v> </v>
      </c>
      <c r="W171" s="157" t="str">
        <f t="shared" si="64"/>
        <v> </v>
      </c>
      <c r="X171" s="102"/>
      <c r="Y171" s="100"/>
      <c r="Z171" s="331" t="str">
        <f t="shared" si="61"/>
        <v> </v>
      </c>
      <c r="AA171" s="332" t="str">
        <f t="shared" si="65"/>
        <v> </v>
      </c>
      <c r="AB171" s="335">
        <f t="shared" si="68"/>
        <v>0</v>
      </c>
      <c r="AF171" s="157" t="str">
        <f t="shared" si="69"/>
        <v> </v>
      </c>
      <c r="AG171" s="157" t="str">
        <f t="shared" si="70"/>
        <v> </v>
      </c>
      <c r="AH171" s="157" t="str">
        <f t="shared" si="71"/>
        <v> </v>
      </c>
      <c r="AI171" s="157" t="str">
        <f t="shared" si="72"/>
        <v> </v>
      </c>
      <c r="AJ171" s="157" t="str">
        <f t="shared" si="73"/>
        <v> </v>
      </c>
      <c r="AK171" s="157" t="str">
        <f t="shared" si="74"/>
        <v> </v>
      </c>
      <c r="AL171" s="157" t="str">
        <f t="shared" si="75"/>
        <v> </v>
      </c>
      <c r="AM171" s="157" t="str">
        <f t="shared" si="76"/>
        <v> </v>
      </c>
      <c r="AN171" s="157" t="str">
        <f t="shared" si="77"/>
        <v> </v>
      </c>
      <c r="AO171" s="157" t="str">
        <f t="shared" si="78"/>
        <v> </v>
      </c>
    </row>
    <row r="172" spans="1:41" ht="12.75">
      <c r="A172" s="246" t="str">
        <f t="shared" si="66"/>
        <v> </v>
      </c>
      <c r="J172" s="184" t="str">
        <f t="shared" si="67"/>
        <v> </v>
      </c>
      <c r="K172" s="100"/>
      <c r="L172" s="325"/>
      <c r="N172" s="167" t="str">
        <f t="shared" si="58"/>
        <v> </v>
      </c>
      <c r="O172" s="157" t="str">
        <f t="shared" si="62"/>
        <v> </v>
      </c>
      <c r="P172" s="102"/>
      <c r="Q172" s="100"/>
      <c r="R172" s="331" t="str">
        <f t="shared" si="59"/>
        <v> </v>
      </c>
      <c r="S172" s="332" t="str">
        <f t="shared" si="63"/>
        <v> </v>
      </c>
      <c r="V172" s="167" t="str">
        <f t="shared" si="60"/>
        <v> </v>
      </c>
      <c r="W172" s="157" t="str">
        <f t="shared" si="64"/>
        <v> </v>
      </c>
      <c r="X172" s="102"/>
      <c r="Y172" s="100"/>
      <c r="Z172" s="331" t="str">
        <f t="shared" si="61"/>
        <v> </v>
      </c>
      <c r="AA172" s="332" t="str">
        <f t="shared" si="65"/>
        <v> </v>
      </c>
      <c r="AB172" s="335">
        <f t="shared" si="68"/>
        <v>0</v>
      </c>
      <c r="AF172" s="157" t="str">
        <f t="shared" si="69"/>
        <v> </v>
      </c>
      <c r="AG172" s="157" t="str">
        <f t="shared" si="70"/>
        <v> </v>
      </c>
      <c r="AH172" s="157" t="str">
        <f t="shared" si="71"/>
        <v> </v>
      </c>
      <c r="AI172" s="157" t="str">
        <f t="shared" si="72"/>
        <v> </v>
      </c>
      <c r="AJ172" s="157" t="str">
        <f t="shared" si="73"/>
        <v> </v>
      </c>
      <c r="AK172" s="157" t="str">
        <f t="shared" si="74"/>
        <v> </v>
      </c>
      <c r="AL172" s="157" t="str">
        <f t="shared" si="75"/>
        <v> </v>
      </c>
      <c r="AM172" s="157" t="str">
        <f t="shared" si="76"/>
        <v> </v>
      </c>
      <c r="AN172" s="157" t="str">
        <f t="shared" si="77"/>
        <v> </v>
      </c>
      <c r="AO172" s="157" t="str">
        <f t="shared" si="78"/>
        <v> </v>
      </c>
    </row>
    <row r="173" spans="1:41" ht="12.75">
      <c r="A173" s="246" t="str">
        <f t="shared" si="66"/>
        <v> </v>
      </c>
      <c r="J173" s="184" t="str">
        <f t="shared" si="67"/>
        <v> </v>
      </c>
      <c r="K173" s="100"/>
      <c r="L173" s="325"/>
      <c r="N173" s="167" t="str">
        <f t="shared" si="58"/>
        <v> </v>
      </c>
      <c r="O173" s="157" t="str">
        <f t="shared" si="62"/>
        <v> </v>
      </c>
      <c r="P173" s="102"/>
      <c r="Q173" s="100"/>
      <c r="R173" s="331" t="str">
        <f t="shared" si="59"/>
        <v> </v>
      </c>
      <c r="S173" s="332" t="str">
        <f t="shared" si="63"/>
        <v> </v>
      </c>
      <c r="V173" s="167" t="str">
        <f t="shared" si="60"/>
        <v> </v>
      </c>
      <c r="W173" s="157" t="str">
        <f t="shared" si="64"/>
        <v> </v>
      </c>
      <c r="X173" s="102"/>
      <c r="Y173" s="100"/>
      <c r="Z173" s="331" t="str">
        <f t="shared" si="61"/>
        <v> </v>
      </c>
      <c r="AA173" s="332" t="str">
        <f t="shared" si="65"/>
        <v> </v>
      </c>
      <c r="AB173" s="335">
        <f t="shared" si="68"/>
        <v>0</v>
      </c>
      <c r="AF173" s="157" t="str">
        <f t="shared" si="69"/>
        <v> </v>
      </c>
      <c r="AG173" s="157" t="str">
        <f t="shared" si="70"/>
        <v> </v>
      </c>
      <c r="AH173" s="157" t="str">
        <f t="shared" si="71"/>
        <v> </v>
      </c>
      <c r="AI173" s="157" t="str">
        <f t="shared" si="72"/>
        <v> </v>
      </c>
      <c r="AJ173" s="157" t="str">
        <f t="shared" si="73"/>
        <v> </v>
      </c>
      <c r="AK173" s="157" t="str">
        <f t="shared" si="74"/>
        <v> </v>
      </c>
      <c r="AL173" s="157" t="str">
        <f t="shared" si="75"/>
        <v> </v>
      </c>
      <c r="AM173" s="157" t="str">
        <f t="shared" si="76"/>
        <v> </v>
      </c>
      <c r="AN173" s="157" t="str">
        <f t="shared" si="77"/>
        <v> </v>
      </c>
      <c r="AO173" s="157" t="str">
        <f t="shared" si="78"/>
        <v> </v>
      </c>
    </row>
    <row r="174" spans="1:41" ht="12.75">
      <c r="A174" s="246" t="str">
        <f t="shared" si="66"/>
        <v> </v>
      </c>
      <c r="J174" s="184" t="str">
        <f t="shared" si="67"/>
        <v> </v>
      </c>
      <c r="K174" s="100"/>
      <c r="L174" s="325"/>
      <c r="N174" s="167" t="str">
        <f t="shared" si="58"/>
        <v> </v>
      </c>
      <c r="O174" s="157" t="str">
        <f t="shared" si="62"/>
        <v> </v>
      </c>
      <c r="P174" s="102"/>
      <c r="Q174" s="100"/>
      <c r="R174" s="331" t="str">
        <f t="shared" si="59"/>
        <v> </v>
      </c>
      <c r="S174" s="332" t="str">
        <f t="shared" si="63"/>
        <v> </v>
      </c>
      <c r="V174" s="167" t="str">
        <f t="shared" si="60"/>
        <v> </v>
      </c>
      <c r="W174" s="157" t="str">
        <f t="shared" si="64"/>
        <v> </v>
      </c>
      <c r="X174" s="102"/>
      <c r="Y174" s="100"/>
      <c r="Z174" s="331" t="str">
        <f t="shared" si="61"/>
        <v> </v>
      </c>
      <c r="AA174" s="332" t="str">
        <f t="shared" si="65"/>
        <v> </v>
      </c>
      <c r="AB174" s="335">
        <f t="shared" si="68"/>
        <v>0</v>
      </c>
      <c r="AF174" s="157" t="str">
        <f t="shared" si="69"/>
        <v> </v>
      </c>
      <c r="AG174" s="157" t="str">
        <f t="shared" si="70"/>
        <v> </v>
      </c>
      <c r="AH174" s="157" t="str">
        <f t="shared" si="71"/>
        <v> </v>
      </c>
      <c r="AI174" s="157" t="str">
        <f t="shared" si="72"/>
        <v> </v>
      </c>
      <c r="AJ174" s="157" t="str">
        <f t="shared" si="73"/>
        <v> </v>
      </c>
      <c r="AK174" s="157" t="str">
        <f t="shared" si="74"/>
        <v> </v>
      </c>
      <c r="AL174" s="157" t="str">
        <f t="shared" si="75"/>
        <v> </v>
      </c>
      <c r="AM174" s="157" t="str">
        <f t="shared" si="76"/>
        <v> </v>
      </c>
      <c r="AN174" s="157" t="str">
        <f t="shared" si="77"/>
        <v> </v>
      </c>
      <c r="AO174" s="157" t="str">
        <f t="shared" si="78"/>
        <v> </v>
      </c>
    </row>
    <row r="175" spans="1:41" ht="12.75">
      <c r="A175" s="246" t="str">
        <f t="shared" si="66"/>
        <v> </v>
      </c>
      <c r="J175" s="184" t="str">
        <f t="shared" si="67"/>
        <v> </v>
      </c>
      <c r="K175" s="100"/>
      <c r="L175" s="325"/>
      <c r="N175" s="167" t="str">
        <f t="shared" si="58"/>
        <v> </v>
      </c>
      <c r="O175" s="157" t="str">
        <f t="shared" si="62"/>
        <v> </v>
      </c>
      <c r="P175" s="102"/>
      <c r="Q175" s="100"/>
      <c r="R175" s="331" t="str">
        <f t="shared" si="59"/>
        <v> </v>
      </c>
      <c r="S175" s="332" t="str">
        <f t="shared" si="63"/>
        <v> </v>
      </c>
      <c r="V175" s="167" t="str">
        <f t="shared" si="60"/>
        <v> </v>
      </c>
      <c r="W175" s="157" t="str">
        <f t="shared" si="64"/>
        <v> </v>
      </c>
      <c r="X175" s="102"/>
      <c r="Y175" s="100"/>
      <c r="Z175" s="331" t="str">
        <f t="shared" si="61"/>
        <v> </v>
      </c>
      <c r="AA175" s="332" t="str">
        <f t="shared" si="65"/>
        <v> </v>
      </c>
      <c r="AB175" s="335">
        <f t="shared" si="68"/>
        <v>0</v>
      </c>
      <c r="AF175" s="157" t="str">
        <f t="shared" si="69"/>
        <v> </v>
      </c>
      <c r="AG175" s="157" t="str">
        <f t="shared" si="70"/>
        <v> </v>
      </c>
      <c r="AH175" s="157" t="str">
        <f t="shared" si="71"/>
        <v> </v>
      </c>
      <c r="AI175" s="157" t="str">
        <f t="shared" si="72"/>
        <v> </v>
      </c>
      <c r="AJ175" s="157" t="str">
        <f t="shared" si="73"/>
        <v> </v>
      </c>
      <c r="AK175" s="157" t="str">
        <f t="shared" si="74"/>
        <v> </v>
      </c>
      <c r="AL175" s="157" t="str">
        <f t="shared" si="75"/>
        <v> </v>
      </c>
      <c r="AM175" s="157" t="str">
        <f t="shared" si="76"/>
        <v> </v>
      </c>
      <c r="AN175" s="157" t="str">
        <f t="shared" si="77"/>
        <v> </v>
      </c>
      <c r="AO175" s="157" t="str">
        <f t="shared" si="78"/>
        <v> </v>
      </c>
    </row>
    <row r="176" spans="1:41" ht="12.75">
      <c r="A176" s="246" t="str">
        <f t="shared" si="66"/>
        <v> </v>
      </c>
      <c r="J176" s="184" t="str">
        <f t="shared" si="67"/>
        <v> </v>
      </c>
      <c r="K176" s="100"/>
      <c r="L176" s="325"/>
      <c r="N176" s="167" t="str">
        <f t="shared" si="58"/>
        <v> </v>
      </c>
      <c r="O176" s="157" t="str">
        <f t="shared" si="62"/>
        <v> </v>
      </c>
      <c r="P176" s="102"/>
      <c r="Q176" s="100"/>
      <c r="R176" s="331" t="str">
        <f t="shared" si="59"/>
        <v> </v>
      </c>
      <c r="S176" s="332" t="str">
        <f t="shared" si="63"/>
        <v> </v>
      </c>
      <c r="V176" s="167" t="str">
        <f t="shared" si="60"/>
        <v> </v>
      </c>
      <c r="W176" s="157" t="str">
        <f t="shared" si="64"/>
        <v> </v>
      </c>
      <c r="X176" s="102"/>
      <c r="Y176" s="100"/>
      <c r="Z176" s="331" t="str">
        <f t="shared" si="61"/>
        <v> </v>
      </c>
      <c r="AA176" s="332" t="str">
        <f t="shared" si="65"/>
        <v> </v>
      </c>
      <c r="AB176" s="335">
        <f t="shared" si="68"/>
        <v>0</v>
      </c>
      <c r="AF176" s="157" t="str">
        <f t="shared" si="69"/>
        <v> </v>
      </c>
      <c r="AG176" s="157" t="str">
        <f t="shared" si="70"/>
        <v> </v>
      </c>
      <c r="AH176" s="157" t="str">
        <f t="shared" si="71"/>
        <v> </v>
      </c>
      <c r="AI176" s="157" t="str">
        <f t="shared" si="72"/>
        <v> </v>
      </c>
      <c r="AJ176" s="157" t="str">
        <f t="shared" si="73"/>
        <v> </v>
      </c>
      <c r="AK176" s="157" t="str">
        <f t="shared" si="74"/>
        <v> </v>
      </c>
      <c r="AL176" s="157" t="str">
        <f t="shared" si="75"/>
        <v> </v>
      </c>
      <c r="AM176" s="157" t="str">
        <f t="shared" si="76"/>
        <v> </v>
      </c>
      <c r="AN176" s="157" t="str">
        <f t="shared" si="77"/>
        <v> </v>
      </c>
      <c r="AO176" s="157" t="str">
        <f t="shared" si="78"/>
        <v> </v>
      </c>
    </row>
    <row r="177" spans="1:41" ht="12.75">
      <c r="A177" s="246" t="str">
        <f t="shared" si="66"/>
        <v> </v>
      </c>
      <c r="J177" s="184" t="str">
        <f t="shared" si="67"/>
        <v> </v>
      </c>
      <c r="K177" s="100"/>
      <c r="L177" s="325"/>
      <c r="N177" s="167" t="str">
        <f t="shared" si="58"/>
        <v> </v>
      </c>
      <c r="O177" s="157" t="str">
        <f t="shared" si="62"/>
        <v> </v>
      </c>
      <c r="P177" s="102"/>
      <c r="Q177" s="100"/>
      <c r="R177" s="331" t="str">
        <f t="shared" si="59"/>
        <v> </v>
      </c>
      <c r="S177" s="332" t="str">
        <f t="shared" si="63"/>
        <v> </v>
      </c>
      <c r="V177" s="167" t="str">
        <f t="shared" si="60"/>
        <v> </v>
      </c>
      <c r="W177" s="157" t="str">
        <f t="shared" si="64"/>
        <v> </v>
      </c>
      <c r="X177" s="102"/>
      <c r="Y177" s="100"/>
      <c r="Z177" s="331" t="str">
        <f t="shared" si="61"/>
        <v> </v>
      </c>
      <c r="AA177" s="332" t="str">
        <f t="shared" si="65"/>
        <v> </v>
      </c>
      <c r="AB177" s="335">
        <f t="shared" si="68"/>
        <v>0</v>
      </c>
      <c r="AF177" s="157" t="str">
        <f t="shared" si="69"/>
        <v> </v>
      </c>
      <c r="AG177" s="157" t="str">
        <f t="shared" si="70"/>
        <v> </v>
      </c>
      <c r="AH177" s="157" t="str">
        <f t="shared" si="71"/>
        <v> </v>
      </c>
      <c r="AI177" s="157" t="str">
        <f t="shared" si="72"/>
        <v> </v>
      </c>
      <c r="AJ177" s="157" t="str">
        <f t="shared" si="73"/>
        <v> </v>
      </c>
      <c r="AK177" s="157" t="str">
        <f t="shared" si="74"/>
        <v> </v>
      </c>
      <c r="AL177" s="157" t="str">
        <f t="shared" si="75"/>
        <v> </v>
      </c>
      <c r="AM177" s="157" t="str">
        <f t="shared" si="76"/>
        <v> </v>
      </c>
      <c r="AN177" s="157" t="str">
        <f t="shared" si="77"/>
        <v> </v>
      </c>
      <c r="AO177" s="157" t="str">
        <f t="shared" si="78"/>
        <v> </v>
      </c>
    </row>
    <row r="178" spans="1:41" ht="12.75">
      <c r="A178" s="246" t="str">
        <f t="shared" si="66"/>
        <v> </v>
      </c>
      <c r="J178" s="184" t="str">
        <f t="shared" si="67"/>
        <v> </v>
      </c>
      <c r="K178" s="100"/>
      <c r="L178" s="325"/>
      <c r="N178" s="167" t="str">
        <f t="shared" si="58"/>
        <v> </v>
      </c>
      <c r="O178" s="157" t="str">
        <f t="shared" si="62"/>
        <v> </v>
      </c>
      <c r="P178" s="102"/>
      <c r="Q178" s="100"/>
      <c r="R178" s="331" t="str">
        <f t="shared" si="59"/>
        <v> </v>
      </c>
      <c r="S178" s="332" t="str">
        <f t="shared" si="63"/>
        <v> </v>
      </c>
      <c r="V178" s="167" t="str">
        <f t="shared" si="60"/>
        <v> </v>
      </c>
      <c r="W178" s="157" t="str">
        <f t="shared" si="64"/>
        <v> </v>
      </c>
      <c r="X178" s="102"/>
      <c r="Y178" s="100"/>
      <c r="Z178" s="331" t="str">
        <f t="shared" si="61"/>
        <v> </v>
      </c>
      <c r="AA178" s="332" t="str">
        <f t="shared" si="65"/>
        <v> </v>
      </c>
      <c r="AB178" s="335">
        <f t="shared" si="68"/>
        <v>0</v>
      </c>
      <c r="AF178" s="157" t="str">
        <f t="shared" si="69"/>
        <v> </v>
      </c>
      <c r="AG178" s="157" t="str">
        <f t="shared" si="70"/>
        <v> </v>
      </c>
      <c r="AH178" s="157" t="str">
        <f t="shared" si="71"/>
        <v> </v>
      </c>
      <c r="AI178" s="157" t="str">
        <f t="shared" si="72"/>
        <v> </v>
      </c>
      <c r="AJ178" s="157" t="str">
        <f t="shared" si="73"/>
        <v> </v>
      </c>
      <c r="AK178" s="157" t="str">
        <f t="shared" si="74"/>
        <v> </v>
      </c>
      <c r="AL178" s="157" t="str">
        <f t="shared" si="75"/>
        <v> </v>
      </c>
      <c r="AM178" s="157" t="str">
        <f t="shared" si="76"/>
        <v> </v>
      </c>
      <c r="AN178" s="157" t="str">
        <f t="shared" si="77"/>
        <v> </v>
      </c>
      <c r="AO178" s="157" t="str">
        <f t="shared" si="78"/>
        <v> </v>
      </c>
    </row>
    <row r="179" spans="1:41" ht="12.75">
      <c r="A179" s="246" t="str">
        <f t="shared" si="66"/>
        <v> </v>
      </c>
      <c r="J179" s="184" t="str">
        <f t="shared" si="67"/>
        <v> </v>
      </c>
      <c r="K179" s="100"/>
      <c r="L179" s="325"/>
      <c r="N179" s="167" t="str">
        <f t="shared" si="58"/>
        <v> </v>
      </c>
      <c r="O179" s="157" t="str">
        <f t="shared" si="62"/>
        <v> </v>
      </c>
      <c r="P179" s="102"/>
      <c r="Q179" s="100"/>
      <c r="R179" s="331" t="str">
        <f t="shared" si="59"/>
        <v> </v>
      </c>
      <c r="S179" s="332" t="str">
        <f t="shared" si="63"/>
        <v> </v>
      </c>
      <c r="V179" s="167" t="str">
        <f t="shared" si="60"/>
        <v> </v>
      </c>
      <c r="W179" s="157" t="str">
        <f t="shared" si="64"/>
        <v> </v>
      </c>
      <c r="X179" s="102"/>
      <c r="Y179" s="100"/>
      <c r="Z179" s="331" t="str">
        <f t="shared" si="61"/>
        <v> </v>
      </c>
      <c r="AA179" s="332" t="str">
        <f t="shared" si="65"/>
        <v> </v>
      </c>
      <c r="AB179" s="335">
        <f t="shared" si="68"/>
        <v>0</v>
      </c>
      <c r="AF179" s="157" t="str">
        <f t="shared" si="69"/>
        <v> </v>
      </c>
      <c r="AG179" s="157" t="str">
        <f t="shared" si="70"/>
        <v> </v>
      </c>
      <c r="AH179" s="157" t="str">
        <f t="shared" si="71"/>
        <v> </v>
      </c>
      <c r="AI179" s="157" t="str">
        <f t="shared" si="72"/>
        <v> </v>
      </c>
      <c r="AJ179" s="157" t="str">
        <f t="shared" si="73"/>
        <v> </v>
      </c>
      <c r="AK179" s="157" t="str">
        <f t="shared" si="74"/>
        <v> </v>
      </c>
      <c r="AL179" s="157" t="str">
        <f t="shared" si="75"/>
        <v> </v>
      </c>
      <c r="AM179" s="157" t="str">
        <f t="shared" si="76"/>
        <v> </v>
      </c>
      <c r="AN179" s="157" t="str">
        <f t="shared" si="77"/>
        <v> </v>
      </c>
      <c r="AO179" s="157" t="str">
        <f t="shared" si="78"/>
        <v> </v>
      </c>
    </row>
    <row r="180" spans="1:41" ht="12.75">
      <c r="A180" s="246" t="str">
        <f t="shared" si="66"/>
        <v> </v>
      </c>
      <c r="J180" s="184" t="str">
        <f t="shared" si="67"/>
        <v> </v>
      </c>
      <c r="K180" s="100"/>
      <c r="L180" s="325"/>
      <c r="N180" s="167" t="str">
        <f t="shared" si="58"/>
        <v> </v>
      </c>
      <c r="O180" s="157" t="str">
        <f t="shared" si="62"/>
        <v> </v>
      </c>
      <c r="P180" s="102"/>
      <c r="Q180" s="100"/>
      <c r="R180" s="331" t="str">
        <f t="shared" si="59"/>
        <v> </v>
      </c>
      <c r="S180" s="332" t="str">
        <f t="shared" si="63"/>
        <v> </v>
      </c>
      <c r="V180" s="167" t="str">
        <f t="shared" si="60"/>
        <v> </v>
      </c>
      <c r="W180" s="157" t="str">
        <f t="shared" si="64"/>
        <v> </v>
      </c>
      <c r="X180" s="102"/>
      <c r="Y180" s="100"/>
      <c r="Z180" s="331" t="str">
        <f t="shared" si="61"/>
        <v> </v>
      </c>
      <c r="AA180" s="332" t="str">
        <f t="shared" si="65"/>
        <v> </v>
      </c>
      <c r="AB180" s="335">
        <f t="shared" si="68"/>
        <v>0</v>
      </c>
      <c r="AF180" s="157" t="str">
        <f t="shared" si="69"/>
        <v> </v>
      </c>
      <c r="AG180" s="157" t="str">
        <f t="shared" si="70"/>
        <v> </v>
      </c>
      <c r="AH180" s="157" t="str">
        <f t="shared" si="71"/>
        <v> </v>
      </c>
      <c r="AI180" s="157" t="str">
        <f t="shared" si="72"/>
        <v> </v>
      </c>
      <c r="AJ180" s="157" t="str">
        <f t="shared" si="73"/>
        <v> </v>
      </c>
      <c r="AK180" s="157" t="str">
        <f t="shared" si="74"/>
        <v> </v>
      </c>
      <c r="AL180" s="157" t="str">
        <f t="shared" si="75"/>
        <v> </v>
      </c>
      <c r="AM180" s="157" t="str">
        <f t="shared" si="76"/>
        <v> </v>
      </c>
      <c r="AN180" s="157" t="str">
        <f t="shared" si="77"/>
        <v> </v>
      </c>
      <c r="AO180" s="157" t="str">
        <f t="shared" si="78"/>
        <v> </v>
      </c>
    </row>
    <row r="181" spans="1:41" ht="12.75">
      <c r="A181" s="246" t="str">
        <f t="shared" si="66"/>
        <v> </v>
      </c>
      <c r="J181" s="184" t="str">
        <f t="shared" si="67"/>
        <v> </v>
      </c>
      <c r="K181" s="100"/>
      <c r="L181" s="325"/>
      <c r="N181" s="167" t="str">
        <f t="shared" si="58"/>
        <v> </v>
      </c>
      <c r="O181" s="157" t="str">
        <f t="shared" si="62"/>
        <v> </v>
      </c>
      <c r="P181" s="102"/>
      <c r="Q181" s="100"/>
      <c r="R181" s="331" t="str">
        <f t="shared" si="59"/>
        <v> </v>
      </c>
      <c r="S181" s="332" t="str">
        <f t="shared" si="63"/>
        <v> </v>
      </c>
      <c r="V181" s="167" t="str">
        <f t="shared" si="60"/>
        <v> </v>
      </c>
      <c r="W181" s="157" t="str">
        <f t="shared" si="64"/>
        <v> </v>
      </c>
      <c r="X181" s="102"/>
      <c r="Y181" s="100"/>
      <c r="Z181" s="331" t="str">
        <f t="shared" si="61"/>
        <v> </v>
      </c>
      <c r="AA181" s="332" t="str">
        <f t="shared" si="65"/>
        <v> </v>
      </c>
      <c r="AB181" s="335">
        <f t="shared" si="68"/>
        <v>0</v>
      </c>
      <c r="AF181" s="157" t="str">
        <f t="shared" si="69"/>
        <v> </v>
      </c>
      <c r="AG181" s="157" t="str">
        <f t="shared" si="70"/>
        <v> </v>
      </c>
      <c r="AH181" s="157" t="str">
        <f t="shared" si="71"/>
        <v> </v>
      </c>
      <c r="AI181" s="157" t="str">
        <f t="shared" si="72"/>
        <v> </v>
      </c>
      <c r="AJ181" s="157" t="str">
        <f t="shared" si="73"/>
        <v> </v>
      </c>
      <c r="AK181" s="157" t="str">
        <f t="shared" si="74"/>
        <v> </v>
      </c>
      <c r="AL181" s="157" t="str">
        <f t="shared" si="75"/>
        <v> </v>
      </c>
      <c r="AM181" s="157" t="str">
        <f t="shared" si="76"/>
        <v> </v>
      </c>
      <c r="AN181" s="157" t="str">
        <f t="shared" si="77"/>
        <v> </v>
      </c>
      <c r="AO181" s="157" t="str">
        <f t="shared" si="78"/>
        <v> </v>
      </c>
    </row>
    <row r="182" spans="1:41" ht="12.75">
      <c r="A182" s="246" t="str">
        <f t="shared" si="66"/>
        <v> </v>
      </c>
      <c r="J182" s="184" t="str">
        <f t="shared" si="67"/>
        <v> </v>
      </c>
      <c r="K182" s="100"/>
      <c r="L182" s="325"/>
      <c r="N182" s="167" t="str">
        <f t="shared" si="58"/>
        <v> </v>
      </c>
      <c r="O182" s="157" t="str">
        <f t="shared" si="62"/>
        <v> </v>
      </c>
      <c r="P182" s="102"/>
      <c r="Q182" s="100"/>
      <c r="R182" s="331" t="str">
        <f t="shared" si="59"/>
        <v> </v>
      </c>
      <c r="S182" s="332" t="str">
        <f t="shared" si="63"/>
        <v> </v>
      </c>
      <c r="V182" s="167" t="str">
        <f t="shared" si="60"/>
        <v> </v>
      </c>
      <c r="W182" s="157" t="str">
        <f t="shared" si="64"/>
        <v> </v>
      </c>
      <c r="X182" s="102"/>
      <c r="Y182" s="100"/>
      <c r="Z182" s="331" t="str">
        <f t="shared" si="61"/>
        <v> </v>
      </c>
      <c r="AA182" s="332" t="str">
        <f t="shared" si="65"/>
        <v> </v>
      </c>
      <c r="AB182" s="335">
        <f t="shared" si="68"/>
        <v>0</v>
      </c>
      <c r="AF182" s="157" t="str">
        <f t="shared" si="69"/>
        <v> </v>
      </c>
      <c r="AG182" s="157" t="str">
        <f t="shared" si="70"/>
        <v> </v>
      </c>
      <c r="AH182" s="157" t="str">
        <f t="shared" si="71"/>
        <v> </v>
      </c>
      <c r="AI182" s="157" t="str">
        <f t="shared" si="72"/>
        <v> </v>
      </c>
      <c r="AJ182" s="157" t="str">
        <f t="shared" si="73"/>
        <v> </v>
      </c>
      <c r="AK182" s="157" t="str">
        <f t="shared" si="74"/>
        <v> </v>
      </c>
      <c r="AL182" s="157" t="str">
        <f t="shared" si="75"/>
        <v> </v>
      </c>
      <c r="AM182" s="157" t="str">
        <f t="shared" si="76"/>
        <v> </v>
      </c>
      <c r="AN182" s="157" t="str">
        <f t="shared" si="77"/>
        <v> </v>
      </c>
      <c r="AO182" s="157" t="str">
        <f t="shared" si="78"/>
        <v> </v>
      </c>
    </row>
    <row r="183" spans="1:41" ht="12.75">
      <c r="A183" s="246" t="str">
        <f t="shared" si="66"/>
        <v> </v>
      </c>
      <c r="J183" s="184" t="str">
        <f t="shared" si="67"/>
        <v> </v>
      </c>
      <c r="K183" s="100"/>
      <c r="L183" s="325"/>
      <c r="N183" s="167" t="str">
        <f t="shared" si="58"/>
        <v> </v>
      </c>
      <c r="O183" s="157" t="str">
        <f t="shared" si="62"/>
        <v> </v>
      </c>
      <c r="P183" s="102"/>
      <c r="Q183" s="100"/>
      <c r="R183" s="331" t="str">
        <f t="shared" si="59"/>
        <v> </v>
      </c>
      <c r="S183" s="332" t="str">
        <f t="shared" si="63"/>
        <v> </v>
      </c>
      <c r="V183" s="167" t="str">
        <f t="shared" si="60"/>
        <v> </v>
      </c>
      <c r="W183" s="157" t="str">
        <f t="shared" si="64"/>
        <v> </v>
      </c>
      <c r="X183" s="102"/>
      <c r="Y183" s="100"/>
      <c r="Z183" s="331" t="str">
        <f t="shared" si="61"/>
        <v> </v>
      </c>
      <c r="AA183" s="332" t="str">
        <f t="shared" si="65"/>
        <v> </v>
      </c>
      <c r="AB183" s="335">
        <f t="shared" si="68"/>
        <v>0</v>
      </c>
      <c r="AF183" s="157" t="str">
        <f t="shared" si="69"/>
        <v> </v>
      </c>
      <c r="AG183" s="157" t="str">
        <f t="shared" si="70"/>
        <v> </v>
      </c>
      <c r="AH183" s="157" t="str">
        <f t="shared" si="71"/>
        <v> </v>
      </c>
      <c r="AI183" s="157" t="str">
        <f t="shared" si="72"/>
        <v> </v>
      </c>
      <c r="AJ183" s="157" t="str">
        <f t="shared" si="73"/>
        <v> </v>
      </c>
      <c r="AK183" s="157" t="str">
        <f t="shared" si="74"/>
        <v> </v>
      </c>
      <c r="AL183" s="157" t="str">
        <f t="shared" si="75"/>
        <v> </v>
      </c>
      <c r="AM183" s="157" t="str">
        <f t="shared" si="76"/>
        <v> </v>
      </c>
      <c r="AN183" s="157" t="str">
        <f t="shared" si="77"/>
        <v> </v>
      </c>
      <c r="AO183" s="157" t="str">
        <f t="shared" si="78"/>
        <v> </v>
      </c>
    </row>
    <row r="184" spans="1:41" ht="12.75">
      <c r="A184" s="246" t="str">
        <f t="shared" si="66"/>
        <v> </v>
      </c>
      <c r="J184" s="184" t="str">
        <f t="shared" si="67"/>
        <v> </v>
      </c>
      <c r="K184" s="100"/>
      <c r="L184" s="325"/>
      <c r="N184" s="167" t="str">
        <f t="shared" si="58"/>
        <v> </v>
      </c>
      <c r="O184" s="157" t="str">
        <f t="shared" si="62"/>
        <v> </v>
      </c>
      <c r="P184" s="102"/>
      <c r="Q184" s="100"/>
      <c r="R184" s="331" t="str">
        <f t="shared" si="59"/>
        <v> </v>
      </c>
      <c r="S184" s="332" t="str">
        <f t="shared" si="63"/>
        <v> </v>
      </c>
      <c r="V184" s="167" t="str">
        <f t="shared" si="60"/>
        <v> </v>
      </c>
      <c r="W184" s="157" t="str">
        <f t="shared" si="64"/>
        <v> </v>
      </c>
      <c r="X184" s="102"/>
      <c r="Y184" s="100"/>
      <c r="Z184" s="331" t="str">
        <f t="shared" si="61"/>
        <v> </v>
      </c>
      <c r="AA184" s="332" t="str">
        <f t="shared" si="65"/>
        <v> </v>
      </c>
      <c r="AB184" s="335">
        <f t="shared" si="68"/>
        <v>0</v>
      </c>
      <c r="AF184" s="157" t="str">
        <f t="shared" si="69"/>
        <v> </v>
      </c>
      <c r="AG184" s="157" t="str">
        <f t="shared" si="70"/>
        <v> </v>
      </c>
      <c r="AH184" s="157" t="str">
        <f t="shared" si="71"/>
        <v> </v>
      </c>
      <c r="AI184" s="157" t="str">
        <f t="shared" si="72"/>
        <v> </v>
      </c>
      <c r="AJ184" s="157" t="str">
        <f t="shared" si="73"/>
        <v> </v>
      </c>
      <c r="AK184" s="157" t="str">
        <f t="shared" si="74"/>
        <v> </v>
      </c>
      <c r="AL184" s="157" t="str">
        <f t="shared" si="75"/>
        <v> </v>
      </c>
      <c r="AM184" s="157" t="str">
        <f t="shared" si="76"/>
        <v> </v>
      </c>
      <c r="AN184" s="157" t="str">
        <f t="shared" si="77"/>
        <v> </v>
      </c>
      <c r="AO184" s="157" t="str">
        <f t="shared" si="78"/>
        <v> </v>
      </c>
    </row>
    <row r="185" spans="1:41" ht="12.75">
      <c r="A185" s="246" t="str">
        <f t="shared" si="66"/>
        <v> </v>
      </c>
      <c r="J185" s="184" t="str">
        <f t="shared" si="67"/>
        <v> </v>
      </c>
      <c r="K185" s="100"/>
      <c r="L185" s="325"/>
      <c r="N185" s="167" t="str">
        <f t="shared" si="58"/>
        <v> </v>
      </c>
      <c r="O185" s="157" t="str">
        <f t="shared" si="62"/>
        <v> </v>
      </c>
      <c r="P185" s="102"/>
      <c r="Q185" s="100"/>
      <c r="R185" s="331" t="str">
        <f t="shared" si="59"/>
        <v> </v>
      </c>
      <c r="S185" s="332" t="str">
        <f t="shared" si="63"/>
        <v> </v>
      </c>
      <c r="V185" s="167" t="str">
        <f t="shared" si="60"/>
        <v> </v>
      </c>
      <c r="W185" s="157" t="str">
        <f t="shared" si="64"/>
        <v> </v>
      </c>
      <c r="X185" s="102"/>
      <c r="Y185" s="100"/>
      <c r="Z185" s="331" t="str">
        <f t="shared" si="61"/>
        <v> </v>
      </c>
      <c r="AA185" s="332" t="str">
        <f t="shared" si="65"/>
        <v> </v>
      </c>
      <c r="AB185" s="335">
        <f t="shared" si="68"/>
        <v>0</v>
      </c>
      <c r="AF185" s="157" t="str">
        <f t="shared" si="69"/>
        <v> </v>
      </c>
      <c r="AG185" s="157" t="str">
        <f t="shared" si="70"/>
        <v> </v>
      </c>
      <c r="AH185" s="157" t="str">
        <f t="shared" si="71"/>
        <v> </v>
      </c>
      <c r="AI185" s="157" t="str">
        <f t="shared" si="72"/>
        <v> </v>
      </c>
      <c r="AJ185" s="157" t="str">
        <f t="shared" si="73"/>
        <v> </v>
      </c>
      <c r="AK185" s="157" t="str">
        <f t="shared" si="74"/>
        <v> </v>
      </c>
      <c r="AL185" s="157" t="str">
        <f t="shared" si="75"/>
        <v> </v>
      </c>
      <c r="AM185" s="157" t="str">
        <f t="shared" si="76"/>
        <v> </v>
      </c>
      <c r="AN185" s="157" t="str">
        <f t="shared" si="77"/>
        <v> </v>
      </c>
      <c r="AO185" s="157" t="str">
        <f t="shared" si="78"/>
        <v> </v>
      </c>
    </row>
    <row r="186" spans="1:41" ht="12.75">
      <c r="A186" s="246" t="str">
        <f t="shared" si="66"/>
        <v> </v>
      </c>
      <c r="J186" s="184" t="str">
        <f t="shared" si="67"/>
        <v> </v>
      </c>
      <c r="K186" s="100"/>
      <c r="L186" s="325"/>
      <c r="N186" s="167" t="str">
        <f t="shared" si="58"/>
        <v> </v>
      </c>
      <c r="O186" s="157" t="str">
        <f t="shared" si="62"/>
        <v> </v>
      </c>
      <c r="P186" s="102"/>
      <c r="Q186" s="100"/>
      <c r="R186" s="331" t="str">
        <f t="shared" si="59"/>
        <v> </v>
      </c>
      <c r="S186" s="332" t="str">
        <f t="shared" si="63"/>
        <v> </v>
      </c>
      <c r="V186" s="167" t="str">
        <f t="shared" si="60"/>
        <v> </v>
      </c>
      <c r="W186" s="157" t="str">
        <f t="shared" si="64"/>
        <v> </v>
      </c>
      <c r="X186" s="102"/>
      <c r="Y186" s="100"/>
      <c r="Z186" s="331" t="str">
        <f t="shared" si="61"/>
        <v> </v>
      </c>
      <c r="AA186" s="332" t="str">
        <f t="shared" si="65"/>
        <v> </v>
      </c>
      <c r="AB186" s="335">
        <f t="shared" si="68"/>
        <v>0</v>
      </c>
      <c r="AF186" s="157" t="str">
        <f t="shared" si="69"/>
        <v> </v>
      </c>
      <c r="AG186" s="157" t="str">
        <f t="shared" si="70"/>
        <v> </v>
      </c>
      <c r="AH186" s="157" t="str">
        <f t="shared" si="71"/>
        <v> </v>
      </c>
      <c r="AI186" s="157" t="str">
        <f t="shared" si="72"/>
        <v> </v>
      </c>
      <c r="AJ186" s="157" t="str">
        <f t="shared" si="73"/>
        <v> </v>
      </c>
      <c r="AK186" s="157" t="str">
        <f t="shared" si="74"/>
        <v> </v>
      </c>
      <c r="AL186" s="157" t="str">
        <f t="shared" si="75"/>
        <v> </v>
      </c>
      <c r="AM186" s="157" t="str">
        <f t="shared" si="76"/>
        <v> </v>
      </c>
      <c r="AN186" s="157" t="str">
        <f t="shared" si="77"/>
        <v> </v>
      </c>
      <c r="AO186" s="157" t="str">
        <f t="shared" si="78"/>
        <v> </v>
      </c>
    </row>
    <row r="187" spans="1:41" ht="12.75">
      <c r="A187" s="246" t="str">
        <f t="shared" si="66"/>
        <v> </v>
      </c>
      <c r="J187" s="184" t="str">
        <f t="shared" si="67"/>
        <v> </v>
      </c>
      <c r="K187" s="100"/>
      <c r="L187" s="325"/>
      <c r="N187" s="167" t="str">
        <f t="shared" si="58"/>
        <v> </v>
      </c>
      <c r="O187" s="157" t="str">
        <f t="shared" si="62"/>
        <v> </v>
      </c>
      <c r="P187" s="102"/>
      <c r="Q187" s="100"/>
      <c r="R187" s="331" t="str">
        <f t="shared" si="59"/>
        <v> </v>
      </c>
      <c r="S187" s="332" t="str">
        <f t="shared" si="63"/>
        <v> </v>
      </c>
      <c r="V187" s="167" t="str">
        <f t="shared" si="60"/>
        <v> </v>
      </c>
      <c r="W187" s="157" t="str">
        <f t="shared" si="64"/>
        <v> </v>
      </c>
      <c r="X187" s="102"/>
      <c r="Y187" s="100"/>
      <c r="Z187" s="331" t="str">
        <f t="shared" si="61"/>
        <v> </v>
      </c>
      <c r="AA187" s="332" t="str">
        <f t="shared" si="65"/>
        <v> </v>
      </c>
      <c r="AB187" s="335">
        <f t="shared" si="68"/>
        <v>0</v>
      </c>
      <c r="AF187" s="157" t="str">
        <f t="shared" si="69"/>
        <v> </v>
      </c>
      <c r="AG187" s="157" t="str">
        <f t="shared" si="70"/>
        <v> </v>
      </c>
      <c r="AH187" s="157" t="str">
        <f t="shared" si="71"/>
        <v> </v>
      </c>
      <c r="AI187" s="157" t="str">
        <f t="shared" si="72"/>
        <v> </v>
      </c>
      <c r="AJ187" s="157" t="str">
        <f t="shared" si="73"/>
        <v> </v>
      </c>
      <c r="AK187" s="157" t="str">
        <f t="shared" si="74"/>
        <v> </v>
      </c>
      <c r="AL187" s="157" t="str">
        <f t="shared" si="75"/>
        <v> </v>
      </c>
      <c r="AM187" s="157" t="str">
        <f t="shared" si="76"/>
        <v> </v>
      </c>
      <c r="AN187" s="157" t="str">
        <f t="shared" si="77"/>
        <v> </v>
      </c>
      <c r="AO187" s="157" t="str">
        <f t="shared" si="78"/>
        <v> </v>
      </c>
    </row>
    <row r="188" spans="1:41" ht="12.75">
      <c r="A188" s="246" t="str">
        <f t="shared" si="66"/>
        <v> </v>
      </c>
      <c r="J188" s="184" t="str">
        <f t="shared" si="67"/>
        <v> </v>
      </c>
      <c r="K188" s="100"/>
      <c r="L188" s="325"/>
      <c r="N188" s="167" t="str">
        <f t="shared" si="58"/>
        <v> </v>
      </c>
      <c r="O188" s="157" t="str">
        <f t="shared" si="62"/>
        <v> </v>
      </c>
      <c r="P188" s="102"/>
      <c r="Q188" s="100"/>
      <c r="R188" s="331" t="str">
        <f t="shared" si="59"/>
        <v> </v>
      </c>
      <c r="S188" s="332" t="str">
        <f t="shared" si="63"/>
        <v> </v>
      </c>
      <c r="V188" s="167" t="str">
        <f t="shared" si="60"/>
        <v> </v>
      </c>
      <c r="W188" s="157" t="str">
        <f t="shared" si="64"/>
        <v> </v>
      </c>
      <c r="X188" s="102"/>
      <c r="Y188" s="100"/>
      <c r="Z188" s="331" t="str">
        <f t="shared" si="61"/>
        <v> </v>
      </c>
      <c r="AA188" s="332" t="str">
        <f t="shared" si="65"/>
        <v> </v>
      </c>
      <c r="AB188" s="335">
        <f t="shared" si="68"/>
        <v>0</v>
      </c>
      <c r="AF188" s="157" t="str">
        <f t="shared" si="69"/>
        <v> </v>
      </c>
      <c r="AG188" s="157" t="str">
        <f t="shared" si="70"/>
        <v> </v>
      </c>
      <c r="AH188" s="157" t="str">
        <f t="shared" si="71"/>
        <v> </v>
      </c>
      <c r="AI188" s="157" t="str">
        <f t="shared" si="72"/>
        <v> </v>
      </c>
      <c r="AJ188" s="157" t="str">
        <f t="shared" si="73"/>
        <v> </v>
      </c>
      <c r="AK188" s="157" t="str">
        <f t="shared" si="74"/>
        <v> </v>
      </c>
      <c r="AL188" s="157" t="str">
        <f t="shared" si="75"/>
        <v> </v>
      </c>
      <c r="AM188" s="157" t="str">
        <f t="shared" si="76"/>
        <v> </v>
      </c>
      <c r="AN188" s="157" t="str">
        <f t="shared" si="77"/>
        <v> </v>
      </c>
      <c r="AO188" s="157" t="str">
        <f t="shared" si="78"/>
        <v> </v>
      </c>
    </row>
    <row r="189" spans="1:41" ht="12.75">
      <c r="A189" s="246" t="str">
        <f t="shared" si="66"/>
        <v> </v>
      </c>
      <c r="J189" s="184" t="str">
        <f t="shared" si="67"/>
        <v> </v>
      </c>
      <c r="K189" s="100"/>
      <c r="L189" s="325"/>
      <c r="N189" s="167" t="str">
        <f t="shared" si="58"/>
        <v> </v>
      </c>
      <c r="O189" s="157" t="str">
        <f t="shared" si="62"/>
        <v> </v>
      </c>
      <c r="P189" s="102"/>
      <c r="Q189" s="100"/>
      <c r="R189" s="331" t="str">
        <f t="shared" si="59"/>
        <v> </v>
      </c>
      <c r="S189" s="332" t="str">
        <f t="shared" si="63"/>
        <v> </v>
      </c>
      <c r="V189" s="167" t="str">
        <f t="shared" si="60"/>
        <v> </v>
      </c>
      <c r="W189" s="157" t="str">
        <f t="shared" si="64"/>
        <v> </v>
      </c>
      <c r="X189" s="102"/>
      <c r="Y189" s="100"/>
      <c r="Z189" s="331" t="str">
        <f t="shared" si="61"/>
        <v> </v>
      </c>
      <c r="AA189" s="332" t="str">
        <f t="shared" si="65"/>
        <v> </v>
      </c>
      <c r="AB189" s="335">
        <f t="shared" si="68"/>
        <v>0</v>
      </c>
      <c r="AF189" s="157" t="str">
        <f t="shared" si="69"/>
        <v> </v>
      </c>
      <c r="AG189" s="157" t="str">
        <f t="shared" si="70"/>
        <v> </v>
      </c>
      <c r="AH189" s="157" t="str">
        <f t="shared" si="71"/>
        <v> </v>
      </c>
      <c r="AI189" s="157" t="str">
        <f t="shared" si="72"/>
        <v> </v>
      </c>
      <c r="AJ189" s="157" t="str">
        <f t="shared" si="73"/>
        <v> </v>
      </c>
      <c r="AK189" s="157" t="str">
        <f t="shared" si="74"/>
        <v> </v>
      </c>
      <c r="AL189" s="157" t="str">
        <f t="shared" si="75"/>
        <v> </v>
      </c>
      <c r="AM189" s="157" t="str">
        <f t="shared" si="76"/>
        <v> </v>
      </c>
      <c r="AN189" s="157" t="str">
        <f t="shared" si="77"/>
        <v> </v>
      </c>
      <c r="AO189" s="157" t="str">
        <f t="shared" si="78"/>
        <v> </v>
      </c>
    </row>
    <row r="190" spans="1:41" ht="12.75">
      <c r="A190" s="246" t="str">
        <f t="shared" si="66"/>
        <v> </v>
      </c>
      <c r="J190" s="184" t="str">
        <f t="shared" si="67"/>
        <v> </v>
      </c>
      <c r="K190" s="100"/>
      <c r="L190" s="325"/>
      <c r="N190" s="167" t="str">
        <f t="shared" si="58"/>
        <v> </v>
      </c>
      <c r="O190" s="157" t="str">
        <f t="shared" si="62"/>
        <v> </v>
      </c>
      <c r="P190" s="102"/>
      <c r="Q190" s="100"/>
      <c r="R190" s="331" t="str">
        <f t="shared" si="59"/>
        <v> </v>
      </c>
      <c r="S190" s="332" t="str">
        <f t="shared" si="63"/>
        <v> </v>
      </c>
      <c r="V190" s="167" t="str">
        <f t="shared" si="60"/>
        <v> </v>
      </c>
      <c r="W190" s="157" t="str">
        <f t="shared" si="64"/>
        <v> </v>
      </c>
      <c r="X190" s="102"/>
      <c r="Y190" s="100"/>
      <c r="Z190" s="331" t="str">
        <f t="shared" si="61"/>
        <v> </v>
      </c>
      <c r="AA190" s="332" t="str">
        <f t="shared" si="65"/>
        <v> </v>
      </c>
      <c r="AB190" s="335">
        <f t="shared" si="68"/>
        <v>0</v>
      </c>
      <c r="AF190" s="157" t="str">
        <f t="shared" si="69"/>
        <v> </v>
      </c>
      <c r="AG190" s="157" t="str">
        <f t="shared" si="70"/>
        <v> </v>
      </c>
      <c r="AH190" s="157" t="str">
        <f t="shared" si="71"/>
        <v> </v>
      </c>
      <c r="AI190" s="157" t="str">
        <f t="shared" si="72"/>
        <v> </v>
      </c>
      <c r="AJ190" s="157" t="str">
        <f t="shared" si="73"/>
        <v> </v>
      </c>
      <c r="AK190" s="157" t="str">
        <f t="shared" si="74"/>
        <v> </v>
      </c>
      <c r="AL190" s="157" t="str">
        <f t="shared" si="75"/>
        <v> </v>
      </c>
      <c r="AM190" s="157" t="str">
        <f t="shared" si="76"/>
        <v> </v>
      </c>
      <c r="AN190" s="157" t="str">
        <f t="shared" si="77"/>
        <v> </v>
      </c>
      <c r="AO190" s="157" t="str">
        <f t="shared" si="78"/>
        <v> </v>
      </c>
    </row>
    <row r="191" spans="1:41" ht="12.75">
      <c r="A191" s="246" t="str">
        <f t="shared" si="66"/>
        <v> </v>
      </c>
      <c r="J191" s="184" t="str">
        <f t="shared" si="67"/>
        <v> </v>
      </c>
      <c r="K191" s="100"/>
      <c r="L191" s="325"/>
      <c r="N191" s="167" t="str">
        <f t="shared" si="58"/>
        <v> </v>
      </c>
      <c r="O191" s="157" t="str">
        <f t="shared" si="62"/>
        <v> </v>
      </c>
      <c r="P191" s="102"/>
      <c r="Q191" s="100"/>
      <c r="R191" s="331" t="str">
        <f t="shared" si="59"/>
        <v> </v>
      </c>
      <c r="S191" s="332" t="str">
        <f t="shared" si="63"/>
        <v> </v>
      </c>
      <c r="V191" s="167" t="str">
        <f t="shared" si="60"/>
        <v> </v>
      </c>
      <c r="W191" s="157" t="str">
        <f t="shared" si="64"/>
        <v> </v>
      </c>
      <c r="X191" s="102"/>
      <c r="Y191" s="100"/>
      <c r="Z191" s="331" t="str">
        <f t="shared" si="61"/>
        <v> </v>
      </c>
      <c r="AA191" s="332" t="str">
        <f t="shared" si="65"/>
        <v> </v>
      </c>
      <c r="AB191" s="335">
        <f t="shared" si="68"/>
        <v>0</v>
      </c>
      <c r="AF191" s="157" t="str">
        <f t="shared" si="69"/>
        <v> </v>
      </c>
      <c r="AG191" s="157" t="str">
        <f t="shared" si="70"/>
        <v> </v>
      </c>
      <c r="AH191" s="157" t="str">
        <f t="shared" si="71"/>
        <v> </v>
      </c>
      <c r="AI191" s="157" t="str">
        <f t="shared" si="72"/>
        <v> </v>
      </c>
      <c r="AJ191" s="157" t="str">
        <f t="shared" si="73"/>
        <v> </v>
      </c>
      <c r="AK191" s="157" t="str">
        <f t="shared" si="74"/>
        <v> </v>
      </c>
      <c r="AL191" s="157" t="str">
        <f t="shared" si="75"/>
        <v> </v>
      </c>
      <c r="AM191" s="157" t="str">
        <f t="shared" si="76"/>
        <v> </v>
      </c>
      <c r="AN191" s="157" t="str">
        <f t="shared" si="77"/>
        <v> </v>
      </c>
      <c r="AO191" s="157" t="str">
        <f t="shared" si="78"/>
        <v> </v>
      </c>
    </row>
    <row r="192" spans="1:41" ht="12.75">
      <c r="A192" s="246" t="str">
        <f t="shared" si="66"/>
        <v> </v>
      </c>
      <c r="J192" s="184" t="str">
        <f t="shared" si="67"/>
        <v> </v>
      </c>
      <c r="K192" s="100"/>
      <c r="L192" s="325"/>
      <c r="N192" s="167" t="str">
        <f t="shared" si="58"/>
        <v> </v>
      </c>
      <c r="O192" s="157" t="str">
        <f t="shared" si="62"/>
        <v> </v>
      </c>
      <c r="P192" s="102"/>
      <c r="Q192" s="100"/>
      <c r="R192" s="331" t="str">
        <f t="shared" si="59"/>
        <v> </v>
      </c>
      <c r="S192" s="332" t="str">
        <f t="shared" si="63"/>
        <v> </v>
      </c>
      <c r="V192" s="167" t="str">
        <f t="shared" si="60"/>
        <v> </v>
      </c>
      <c r="W192" s="157" t="str">
        <f t="shared" si="64"/>
        <v> </v>
      </c>
      <c r="X192" s="102"/>
      <c r="Y192" s="100"/>
      <c r="Z192" s="331" t="str">
        <f t="shared" si="61"/>
        <v> </v>
      </c>
      <c r="AA192" s="332" t="str">
        <f t="shared" si="65"/>
        <v> </v>
      </c>
      <c r="AB192" s="335">
        <f t="shared" si="68"/>
        <v>0</v>
      </c>
      <c r="AF192" s="157" t="str">
        <f t="shared" si="69"/>
        <v> </v>
      </c>
      <c r="AG192" s="157" t="str">
        <f t="shared" si="70"/>
        <v> </v>
      </c>
      <c r="AH192" s="157" t="str">
        <f t="shared" si="71"/>
        <v> </v>
      </c>
      <c r="AI192" s="157" t="str">
        <f t="shared" si="72"/>
        <v> </v>
      </c>
      <c r="AJ192" s="157" t="str">
        <f t="shared" si="73"/>
        <v> </v>
      </c>
      <c r="AK192" s="157" t="str">
        <f t="shared" si="74"/>
        <v> </v>
      </c>
      <c r="AL192" s="157" t="str">
        <f t="shared" si="75"/>
        <v> </v>
      </c>
      <c r="AM192" s="157" t="str">
        <f t="shared" si="76"/>
        <v> </v>
      </c>
      <c r="AN192" s="157" t="str">
        <f t="shared" si="77"/>
        <v> </v>
      </c>
      <c r="AO192" s="157" t="str">
        <f t="shared" si="78"/>
        <v> </v>
      </c>
    </row>
    <row r="193" spans="1:41" ht="12.75">
      <c r="A193" s="246" t="str">
        <f t="shared" si="66"/>
        <v> </v>
      </c>
      <c r="J193" s="184" t="str">
        <f t="shared" si="67"/>
        <v> </v>
      </c>
      <c r="K193" s="100"/>
      <c r="L193" s="325"/>
      <c r="N193" s="167" t="str">
        <f t="shared" si="58"/>
        <v> </v>
      </c>
      <c r="O193" s="157" t="str">
        <f t="shared" si="62"/>
        <v> </v>
      </c>
      <c r="P193" s="102"/>
      <c r="Q193" s="100"/>
      <c r="R193" s="331" t="str">
        <f t="shared" si="59"/>
        <v> </v>
      </c>
      <c r="S193" s="332" t="str">
        <f t="shared" si="63"/>
        <v> </v>
      </c>
      <c r="V193" s="167" t="str">
        <f t="shared" si="60"/>
        <v> </v>
      </c>
      <c r="W193" s="157" t="str">
        <f t="shared" si="64"/>
        <v> </v>
      </c>
      <c r="X193" s="102"/>
      <c r="Y193" s="100"/>
      <c r="Z193" s="331" t="str">
        <f t="shared" si="61"/>
        <v> </v>
      </c>
      <c r="AA193" s="332" t="str">
        <f t="shared" si="65"/>
        <v> </v>
      </c>
      <c r="AB193" s="335">
        <f t="shared" si="68"/>
        <v>0</v>
      </c>
      <c r="AF193" s="157" t="str">
        <f t="shared" si="69"/>
        <v> </v>
      </c>
      <c r="AG193" s="157" t="str">
        <f t="shared" si="70"/>
        <v> </v>
      </c>
      <c r="AH193" s="157" t="str">
        <f t="shared" si="71"/>
        <v> </v>
      </c>
      <c r="AI193" s="157" t="str">
        <f t="shared" si="72"/>
        <v> </v>
      </c>
      <c r="AJ193" s="157" t="str">
        <f t="shared" si="73"/>
        <v> </v>
      </c>
      <c r="AK193" s="157" t="str">
        <f t="shared" si="74"/>
        <v> </v>
      </c>
      <c r="AL193" s="157" t="str">
        <f t="shared" si="75"/>
        <v> </v>
      </c>
      <c r="AM193" s="157" t="str">
        <f t="shared" si="76"/>
        <v> </v>
      </c>
      <c r="AN193" s="157" t="str">
        <f t="shared" si="77"/>
        <v> </v>
      </c>
      <c r="AO193" s="157" t="str">
        <f t="shared" si="78"/>
        <v> </v>
      </c>
    </row>
    <row r="194" spans="1:41" ht="12.75">
      <c r="A194" s="246" t="str">
        <f t="shared" si="66"/>
        <v> </v>
      </c>
      <c r="J194" s="184" t="str">
        <f t="shared" si="67"/>
        <v> </v>
      </c>
      <c r="K194" s="100"/>
      <c r="L194" s="325"/>
      <c r="N194" s="167" t="str">
        <f t="shared" si="58"/>
        <v> </v>
      </c>
      <c r="O194" s="157" t="str">
        <f t="shared" si="62"/>
        <v> </v>
      </c>
      <c r="P194" s="102"/>
      <c r="Q194" s="100"/>
      <c r="R194" s="331" t="str">
        <f t="shared" si="59"/>
        <v> </v>
      </c>
      <c r="S194" s="332" t="str">
        <f t="shared" si="63"/>
        <v> </v>
      </c>
      <c r="V194" s="167" t="str">
        <f t="shared" si="60"/>
        <v> </v>
      </c>
      <c r="W194" s="157" t="str">
        <f t="shared" si="64"/>
        <v> </v>
      </c>
      <c r="X194" s="102"/>
      <c r="Y194" s="100"/>
      <c r="Z194" s="331" t="str">
        <f t="shared" si="61"/>
        <v> </v>
      </c>
      <c r="AA194" s="332" t="str">
        <f t="shared" si="65"/>
        <v> </v>
      </c>
      <c r="AB194" s="335">
        <f t="shared" si="68"/>
        <v>0</v>
      </c>
      <c r="AF194" s="157" t="str">
        <f t="shared" si="69"/>
        <v> </v>
      </c>
      <c r="AG194" s="157" t="str">
        <f t="shared" si="70"/>
        <v> </v>
      </c>
      <c r="AH194" s="157" t="str">
        <f t="shared" si="71"/>
        <v> </v>
      </c>
      <c r="AI194" s="157" t="str">
        <f t="shared" si="72"/>
        <v> </v>
      </c>
      <c r="AJ194" s="157" t="str">
        <f t="shared" si="73"/>
        <v> </v>
      </c>
      <c r="AK194" s="157" t="str">
        <f t="shared" si="74"/>
        <v> </v>
      </c>
      <c r="AL194" s="157" t="str">
        <f t="shared" si="75"/>
        <v> </v>
      </c>
      <c r="AM194" s="157" t="str">
        <f t="shared" si="76"/>
        <v> </v>
      </c>
      <c r="AN194" s="157" t="str">
        <f t="shared" si="77"/>
        <v> </v>
      </c>
      <c r="AO194" s="157" t="str">
        <f t="shared" si="78"/>
        <v> </v>
      </c>
    </row>
    <row r="195" spans="1:41" ht="12.75">
      <c r="A195" s="246" t="str">
        <f t="shared" si="66"/>
        <v> </v>
      </c>
      <c r="J195" s="184" t="str">
        <f t="shared" si="67"/>
        <v> </v>
      </c>
      <c r="K195" s="100"/>
      <c r="L195" s="325"/>
      <c r="N195" s="167" t="str">
        <f t="shared" si="58"/>
        <v> </v>
      </c>
      <c r="O195" s="157" t="str">
        <f t="shared" si="62"/>
        <v> </v>
      </c>
      <c r="P195" s="102"/>
      <c r="Q195" s="100"/>
      <c r="R195" s="331" t="str">
        <f t="shared" si="59"/>
        <v> </v>
      </c>
      <c r="S195" s="332" t="str">
        <f t="shared" si="63"/>
        <v> </v>
      </c>
      <c r="V195" s="167" t="str">
        <f t="shared" si="60"/>
        <v> </v>
      </c>
      <c r="W195" s="157" t="str">
        <f t="shared" si="64"/>
        <v> </v>
      </c>
      <c r="X195" s="102"/>
      <c r="Y195" s="100"/>
      <c r="Z195" s="331" t="str">
        <f t="shared" si="61"/>
        <v> </v>
      </c>
      <c r="AA195" s="332" t="str">
        <f t="shared" si="65"/>
        <v> </v>
      </c>
      <c r="AB195" s="335">
        <f t="shared" si="68"/>
        <v>0</v>
      </c>
      <c r="AF195" s="157" t="str">
        <f t="shared" si="69"/>
        <v> </v>
      </c>
      <c r="AG195" s="157" t="str">
        <f t="shared" si="70"/>
        <v> </v>
      </c>
      <c r="AH195" s="157" t="str">
        <f t="shared" si="71"/>
        <v> </v>
      </c>
      <c r="AI195" s="157" t="str">
        <f t="shared" si="72"/>
        <v> </v>
      </c>
      <c r="AJ195" s="157" t="str">
        <f t="shared" si="73"/>
        <v> </v>
      </c>
      <c r="AK195" s="157" t="str">
        <f t="shared" si="74"/>
        <v> </v>
      </c>
      <c r="AL195" s="157" t="str">
        <f t="shared" si="75"/>
        <v> </v>
      </c>
      <c r="AM195" s="157" t="str">
        <f t="shared" si="76"/>
        <v> </v>
      </c>
      <c r="AN195" s="157" t="str">
        <f t="shared" si="77"/>
        <v> </v>
      </c>
      <c r="AO195" s="157" t="str">
        <f t="shared" si="78"/>
        <v> </v>
      </c>
    </row>
    <row r="196" spans="1:41" ht="12.75">
      <c r="A196" s="246" t="str">
        <f t="shared" si="66"/>
        <v> </v>
      </c>
      <c r="J196" s="184" t="str">
        <f t="shared" si="67"/>
        <v> </v>
      </c>
      <c r="K196" s="100"/>
      <c r="L196" s="325"/>
      <c r="N196" s="167" t="str">
        <f t="shared" si="58"/>
        <v> </v>
      </c>
      <c r="O196" s="157" t="str">
        <f t="shared" si="62"/>
        <v> </v>
      </c>
      <c r="P196" s="102"/>
      <c r="Q196" s="100"/>
      <c r="R196" s="331" t="str">
        <f t="shared" si="59"/>
        <v> </v>
      </c>
      <c r="S196" s="332" t="str">
        <f t="shared" si="63"/>
        <v> </v>
      </c>
      <c r="V196" s="167" t="str">
        <f t="shared" si="60"/>
        <v> </v>
      </c>
      <c r="W196" s="157" t="str">
        <f t="shared" si="64"/>
        <v> </v>
      </c>
      <c r="X196" s="102"/>
      <c r="Y196" s="100"/>
      <c r="Z196" s="331" t="str">
        <f t="shared" si="61"/>
        <v> </v>
      </c>
      <c r="AA196" s="332" t="str">
        <f t="shared" si="65"/>
        <v> </v>
      </c>
      <c r="AB196" s="335">
        <f t="shared" si="68"/>
        <v>0</v>
      </c>
      <c r="AF196" s="157" t="str">
        <f t="shared" si="69"/>
        <v> </v>
      </c>
      <c r="AG196" s="157" t="str">
        <f t="shared" si="70"/>
        <v> </v>
      </c>
      <c r="AH196" s="157" t="str">
        <f t="shared" si="71"/>
        <v> </v>
      </c>
      <c r="AI196" s="157" t="str">
        <f t="shared" si="72"/>
        <v> </v>
      </c>
      <c r="AJ196" s="157" t="str">
        <f t="shared" si="73"/>
        <v> </v>
      </c>
      <c r="AK196" s="157" t="str">
        <f t="shared" si="74"/>
        <v> </v>
      </c>
      <c r="AL196" s="157" t="str">
        <f t="shared" si="75"/>
        <v> </v>
      </c>
      <c r="AM196" s="157" t="str">
        <f t="shared" si="76"/>
        <v> </v>
      </c>
      <c r="AN196" s="157" t="str">
        <f t="shared" si="77"/>
        <v> </v>
      </c>
      <c r="AO196" s="157" t="str">
        <f t="shared" si="78"/>
        <v> </v>
      </c>
    </row>
    <row r="197" spans="1:41" ht="12.75">
      <c r="A197" s="246" t="str">
        <f t="shared" si="66"/>
        <v> </v>
      </c>
      <c r="J197" s="184" t="str">
        <f t="shared" si="67"/>
        <v> </v>
      </c>
      <c r="K197" s="100"/>
      <c r="L197" s="325"/>
      <c r="N197" s="167" t="str">
        <f t="shared" si="58"/>
        <v> </v>
      </c>
      <c r="O197" s="157" t="str">
        <f t="shared" si="62"/>
        <v> </v>
      </c>
      <c r="P197" s="102"/>
      <c r="Q197" s="100"/>
      <c r="R197" s="331" t="str">
        <f t="shared" si="59"/>
        <v> </v>
      </c>
      <c r="S197" s="332" t="str">
        <f t="shared" si="63"/>
        <v> </v>
      </c>
      <c r="V197" s="167" t="str">
        <f t="shared" si="60"/>
        <v> </v>
      </c>
      <c r="W197" s="157" t="str">
        <f t="shared" si="64"/>
        <v> </v>
      </c>
      <c r="X197" s="102"/>
      <c r="Y197" s="100"/>
      <c r="Z197" s="331" t="str">
        <f t="shared" si="61"/>
        <v> </v>
      </c>
      <c r="AA197" s="332" t="str">
        <f t="shared" si="65"/>
        <v> </v>
      </c>
      <c r="AB197" s="335">
        <f t="shared" si="68"/>
        <v>0</v>
      </c>
      <c r="AF197" s="157" t="str">
        <f t="shared" si="69"/>
        <v> </v>
      </c>
      <c r="AG197" s="157" t="str">
        <f t="shared" si="70"/>
        <v> </v>
      </c>
      <c r="AH197" s="157" t="str">
        <f t="shared" si="71"/>
        <v> </v>
      </c>
      <c r="AI197" s="157" t="str">
        <f t="shared" si="72"/>
        <v> </v>
      </c>
      <c r="AJ197" s="157" t="str">
        <f t="shared" si="73"/>
        <v> </v>
      </c>
      <c r="AK197" s="157" t="str">
        <f t="shared" si="74"/>
        <v> </v>
      </c>
      <c r="AL197" s="157" t="str">
        <f t="shared" si="75"/>
        <v> </v>
      </c>
      <c r="AM197" s="157" t="str">
        <f t="shared" si="76"/>
        <v> </v>
      </c>
      <c r="AN197" s="157" t="str">
        <f t="shared" si="77"/>
        <v> </v>
      </c>
      <c r="AO197" s="157" t="str">
        <f t="shared" si="78"/>
        <v> </v>
      </c>
    </row>
    <row r="198" spans="1:41" ht="12.75">
      <c r="A198" s="246" t="str">
        <f t="shared" si="66"/>
        <v> </v>
      </c>
      <c r="J198" s="184" t="str">
        <f t="shared" si="67"/>
        <v> </v>
      </c>
      <c r="K198" s="100"/>
      <c r="L198" s="325"/>
      <c r="N198" s="167" t="str">
        <f t="shared" si="58"/>
        <v> </v>
      </c>
      <c r="O198" s="157" t="str">
        <f t="shared" si="62"/>
        <v> </v>
      </c>
      <c r="P198" s="102"/>
      <c r="Q198" s="100"/>
      <c r="R198" s="331" t="str">
        <f t="shared" si="59"/>
        <v> </v>
      </c>
      <c r="S198" s="332" t="str">
        <f t="shared" si="63"/>
        <v> </v>
      </c>
      <c r="V198" s="167" t="str">
        <f t="shared" si="60"/>
        <v> </v>
      </c>
      <c r="W198" s="157" t="str">
        <f t="shared" si="64"/>
        <v> </v>
      </c>
      <c r="X198" s="102"/>
      <c r="Y198" s="100"/>
      <c r="Z198" s="331" t="str">
        <f t="shared" si="61"/>
        <v> </v>
      </c>
      <c r="AA198" s="332" t="str">
        <f t="shared" si="65"/>
        <v> </v>
      </c>
      <c r="AB198" s="335">
        <f t="shared" si="68"/>
        <v>0</v>
      </c>
      <c r="AF198" s="157" t="str">
        <f t="shared" si="69"/>
        <v> </v>
      </c>
      <c r="AG198" s="157" t="str">
        <f t="shared" si="70"/>
        <v> </v>
      </c>
      <c r="AH198" s="157" t="str">
        <f t="shared" si="71"/>
        <v> </v>
      </c>
      <c r="AI198" s="157" t="str">
        <f t="shared" si="72"/>
        <v> </v>
      </c>
      <c r="AJ198" s="157" t="str">
        <f t="shared" si="73"/>
        <v> </v>
      </c>
      <c r="AK198" s="157" t="str">
        <f t="shared" si="74"/>
        <v> </v>
      </c>
      <c r="AL198" s="157" t="str">
        <f t="shared" si="75"/>
        <v> </v>
      </c>
      <c r="AM198" s="157" t="str">
        <f t="shared" si="76"/>
        <v> </v>
      </c>
      <c r="AN198" s="157" t="str">
        <f t="shared" si="77"/>
        <v> </v>
      </c>
      <c r="AO198" s="157" t="str">
        <f t="shared" si="78"/>
        <v> </v>
      </c>
    </row>
    <row r="199" spans="1:41" ht="12.75">
      <c r="A199" s="246" t="str">
        <f t="shared" si="66"/>
        <v> </v>
      </c>
      <c r="J199" s="184" t="str">
        <f aca="true" t="shared" si="79" ref="J199:J262">IF(I199&gt;0,PRODUCT(I199,$J$2)," ")</f>
        <v> </v>
      </c>
      <c r="K199" s="100"/>
      <c r="L199" s="325"/>
      <c r="N199" s="167" t="str">
        <f aca="true" t="shared" si="80" ref="N199:N262">IF(L199&gt;0,LOOKUP(L199,$AS$7:$AS$107,$AT$7:$AT$43)," ")</f>
        <v> </v>
      </c>
      <c r="O199" s="157" t="str">
        <f t="shared" si="62"/>
        <v> </v>
      </c>
      <c r="P199" s="102"/>
      <c r="Q199" s="100"/>
      <c r="R199" s="331" t="str">
        <f aca="true" t="shared" si="81" ref="R199:R262">IF(P199&gt;0,LOOKUP(P199,$AS$7:$AS$107,$AT$7:$AT$43)," ")</f>
        <v> </v>
      </c>
      <c r="S199" s="332" t="str">
        <f t="shared" si="63"/>
        <v> </v>
      </c>
      <c r="V199" s="167" t="str">
        <f aca="true" t="shared" si="82" ref="V199:V262">IF(T199&gt;0,LOOKUP(T199,$AS$7:$AS$107,$AT$7:$AT$43)," ")</f>
        <v> </v>
      </c>
      <c r="W199" s="157" t="str">
        <f t="shared" si="64"/>
        <v> </v>
      </c>
      <c r="X199" s="102"/>
      <c r="Y199" s="100"/>
      <c r="Z199" s="331" t="str">
        <f aca="true" t="shared" si="83" ref="Z199:Z262">IF(X199&gt;0,LOOKUP(X199,$AS$7:$AS$107,$AT$7:$AT$43)," ")</f>
        <v> </v>
      </c>
      <c r="AA199" s="332" t="str">
        <f t="shared" si="65"/>
        <v> </v>
      </c>
      <c r="AB199" s="335">
        <f t="shared" si="68"/>
        <v>0</v>
      </c>
      <c r="AF199" s="157" t="str">
        <f aca="true" t="shared" si="84" ref="AF199:AF262">IF($C199=1,$AB199," ")</f>
        <v> </v>
      </c>
      <c r="AG199" s="157" t="str">
        <f aca="true" t="shared" si="85" ref="AG199:AG262">IF($C199=2,$AB199," ")</f>
        <v> </v>
      </c>
      <c r="AH199" s="157" t="str">
        <f aca="true" t="shared" si="86" ref="AH199:AH262">IF($C199=3,$AB199," ")</f>
        <v> </v>
      </c>
      <c r="AI199" s="157" t="str">
        <f aca="true" t="shared" si="87" ref="AI199:AI262">IF($C199=4,$AB199," ")</f>
        <v> </v>
      </c>
      <c r="AJ199" s="157" t="str">
        <f aca="true" t="shared" si="88" ref="AJ199:AJ262">IF($C199=5,$AB199," ")</f>
        <v> </v>
      </c>
      <c r="AK199" s="157" t="str">
        <f aca="true" t="shared" si="89" ref="AK199:AK262">IF($C199=6,$AB199," ")</f>
        <v> </v>
      </c>
      <c r="AL199" s="157" t="str">
        <f aca="true" t="shared" si="90" ref="AL199:AL262">IF($C199=7,$AB199," ")</f>
        <v> </v>
      </c>
      <c r="AM199" s="157" t="str">
        <f aca="true" t="shared" si="91" ref="AM199:AM262">IF($C199=8,$AB199," ")</f>
        <v> </v>
      </c>
      <c r="AN199" s="157" t="str">
        <f aca="true" t="shared" si="92" ref="AN199:AN262">IF($C199=9,$AB199," ")</f>
        <v> </v>
      </c>
      <c r="AO199" s="157" t="str">
        <f aca="true" t="shared" si="93" ref="AO199:AO262">IF($C199=10,$AB199," ")</f>
        <v> </v>
      </c>
    </row>
    <row r="200" spans="1:41" ht="12.75">
      <c r="A200" s="246" t="str">
        <f aca="true" t="shared" si="94" ref="A200:A263">IF(C200&gt;10,"Error Column C"," ")</f>
        <v> </v>
      </c>
      <c r="J200" s="184" t="str">
        <f t="shared" si="79"/>
        <v> </v>
      </c>
      <c r="K200" s="100"/>
      <c r="L200" s="325"/>
      <c r="N200" s="167" t="str">
        <f t="shared" si="80"/>
        <v> </v>
      </c>
      <c r="O200" s="157" t="str">
        <f aca="true" t="shared" si="95" ref="O200:O263">IF(M200&gt;0,LOOKUP(L200,$AS$7:$AS$107,$AW$7:$AW$107)*M200," ")</f>
        <v> </v>
      </c>
      <c r="P200" s="102"/>
      <c r="Q200" s="100"/>
      <c r="R200" s="331" t="str">
        <f t="shared" si="81"/>
        <v> </v>
      </c>
      <c r="S200" s="332" t="str">
        <f aca="true" t="shared" si="96" ref="S200:S263">IF(Q200&gt;0,LOOKUP(P200,$AS$7:$AS$107,$AW$7:$AW$107)*Q200," ")</f>
        <v> </v>
      </c>
      <c r="V200" s="167" t="str">
        <f t="shared" si="82"/>
        <v> </v>
      </c>
      <c r="W200" s="157" t="str">
        <f aca="true" t="shared" si="97" ref="W200:W263">IF(U200&gt;0,LOOKUP(T200,$AS$7:$AS$107,$AW$7:$AW$107)*U200," ")</f>
        <v> </v>
      </c>
      <c r="X200" s="102"/>
      <c r="Y200" s="100"/>
      <c r="Z200" s="331" t="str">
        <f t="shared" si="83"/>
        <v> </v>
      </c>
      <c r="AA200" s="332" t="str">
        <f aca="true" t="shared" si="98" ref="AA200:AA263">IF(Y200&gt;0,LOOKUP(X200,$AS$7:$AS$107,$AW$7:$AW$107)*Y200," ")</f>
        <v> </v>
      </c>
      <c r="AB200" s="335">
        <f t="shared" si="68"/>
        <v>0</v>
      </c>
      <c r="AF200" s="157" t="str">
        <f t="shared" si="84"/>
        <v> </v>
      </c>
      <c r="AG200" s="157" t="str">
        <f t="shared" si="85"/>
        <v> </v>
      </c>
      <c r="AH200" s="157" t="str">
        <f t="shared" si="86"/>
        <v> </v>
      </c>
      <c r="AI200" s="157" t="str">
        <f t="shared" si="87"/>
        <v> </v>
      </c>
      <c r="AJ200" s="157" t="str">
        <f t="shared" si="88"/>
        <v> </v>
      </c>
      <c r="AK200" s="157" t="str">
        <f t="shared" si="89"/>
        <v> </v>
      </c>
      <c r="AL200" s="157" t="str">
        <f t="shared" si="90"/>
        <v> </v>
      </c>
      <c r="AM200" s="157" t="str">
        <f t="shared" si="91"/>
        <v> </v>
      </c>
      <c r="AN200" s="157" t="str">
        <f t="shared" si="92"/>
        <v> </v>
      </c>
      <c r="AO200" s="157" t="str">
        <f t="shared" si="93"/>
        <v> </v>
      </c>
    </row>
    <row r="201" spans="1:41" ht="12.75">
      <c r="A201" s="246" t="str">
        <f t="shared" si="94"/>
        <v> </v>
      </c>
      <c r="J201" s="184" t="str">
        <f t="shared" si="79"/>
        <v> </v>
      </c>
      <c r="K201" s="100"/>
      <c r="L201" s="325"/>
      <c r="N201" s="167" t="str">
        <f t="shared" si="80"/>
        <v> </v>
      </c>
      <c r="O201" s="157" t="str">
        <f t="shared" si="95"/>
        <v> </v>
      </c>
      <c r="P201" s="102"/>
      <c r="Q201" s="100"/>
      <c r="R201" s="331" t="str">
        <f t="shared" si="81"/>
        <v> </v>
      </c>
      <c r="S201" s="332" t="str">
        <f t="shared" si="96"/>
        <v> </v>
      </c>
      <c r="V201" s="167" t="str">
        <f t="shared" si="82"/>
        <v> </v>
      </c>
      <c r="W201" s="157" t="str">
        <f t="shared" si="97"/>
        <v> </v>
      </c>
      <c r="X201" s="102"/>
      <c r="Y201" s="100"/>
      <c r="Z201" s="331" t="str">
        <f t="shared" si="83"/>
        <v> </v>
      </c>
      <c r="AA201" s="332" t="str">
        <f t="shared" si="98"/>
        <v> </v>
      </c>
      <c r="AB201" s="335">
        <f aca="true" t="shared" si="99" ref="AB201:AB264">IF(D201&gt;0,SUM(O201,S201,W201,AA201,J201),0)</f>
        <v>0</v>
      </c>
      <c r="AF201" s="157" t="str">
        <f t="shared" si="84"/>
        <v> </v>
      </c>
      <c r="AG201" s="157" t="str">
        <f t="shared" si="85"/>
        <v> </v>
      </c>
      <c r="AH201" s="157" t="str">
        <f t="shared" si="86"/>
        <v> </v>
      </c>
      <c r="AI201" s="157" t="str">
        <f t="shared" si="87"/>
        <v> </v>
      </c>
      <c r="AJ201" s="157" t="str">
        <f t="shared" si="88"/>
        <v> </v>
      </c>
      <c r="AK201" s="157" t="str">
        <f t="shared" si="89"/>
        <v> </v>
      </c>
      <c r="AL201" s="157" t="str">
        <f t="shared" si="90"/>
        <v> </v>
      </c>
      <c r="AM201" s="157" t="str">
        <f t="shared" si="91"/>
        <v> </v>
      </c>
      <c r="AN201" s="157" t="str">
        <f t="shared" si="92"/>
        <v> </v>
      </c>
      <c r="AO201" s="157" t="str">
        <f t="shared" si="93"/>
        <v> </v>
      </c>
    </row>
    <row r="202" spans="1:41" ht="12.75">
      <c r="A202" s="246" t="str">
        <f t="shared" si="94"/>
        <v> </v>
      </c>
      <c r="J202" s="184" t="str">
        <f t="shared" si="79"/>
        <v> </v>
      </c>
      <c r="K202" s="100"/>
      <c r="L202" s="325"/>
      <c r="N202" s="167" t="str">
        <f t="shared" si="80"/>
        <v> </v>
      </c>
      <c r="O202" s="157" t="str">
        <f t="shared" si="95"/>
        <v> </v>
      </c>
      <c r="P202" s="102"/>
      <c r="Q202" s="100"/>
      <c r="R202" s="331" t="str">
        <f t="shared" si="81"/>
        <v> </v>
      </c>
      <c r="S202" s="332" t="str">
        <f t="shared" si="96"/>
        <v> </v>
      </c>
      <c r="V202" s="167" t="str">
        <f t="shared" si="82"/>
        <v> </v>
      </c>
      <c r="W202" s="157" t="str">
        <f t="shared" si="97"/>
        <v> </v>
      </c>
      <c r="X202" s="102"/>
      <c r="Y202" s="100"/>
      <c r="Z202" s="331" t="str">
        <f t="shared" si="83"/>
        <v> </v>
      </c>
      <c r="AA202" s="332" t="str">
        <f t="shared" si="98"/>
        <v> </v>
      </c>
      <c r="AB202" s="335">
        <f t="shared" si="99"/>
        <v>0</v>
      </c>
      <c r="AF202" s="157" t="str">
        <f t="shared" si="84"/>
        <v> </v>
      </c>
      <c r="AG202" s="157" t="str">
        <f t="shared" si="85"/>
        <v> </v>
      </c>
      <c r="AH202" s="157" t="str">
        <f t="shared" si="86"/>
        <v> </v>
      </c>
      <c r="AI202" s="157" t="str">
        <f t="shared" si="87"/>
        <v> </v>
      </c>
      <c r="AJ202" s="157" t="str">
        <f t="shared" si="88"/>
        <v> </v>
      </c>
      <c r="AK202" s="157" t="str">
        <f t="shared" si="89"/>
        <v> </v>
      </c>
      <c r="AL202" s="157" t="str">
        <f t="shared" si="90"/>
        <v> </v>
      </c>
      <c r="AM202" s="157" t="str">
        <f t="shared" si="91"/>
        <v> </v>
      </c>
      <c r="AN202" s="157" t="str">
        <f t="shared" si="92"/>
        <v> </v>
      </c>
      <c r="AO202" s="157" t="str">
        <f t="shared" si="93"/>
        <v> </v>
      </c>
    </row>
    <row r="203" spans="1:41" ht="12.75">
      <c r="A203" s="246" t="str">
        <f t="shared" si="94"/>
        <v> </v>
      </c>
      <c r="J203" s="184" t="str">
        <f t="shared" si="79"/>
        <v> </v>
      </c>
      <c r="K203" s="100"/>
      <c r="L203" s="325"/>
      <c r="N203" s="167" t="str">
        <f t="shared" si="80"/>
        <v> </v>
      </c>
      <c r="O203" s="157" t="str">
        <f t="shared" si="95"/>
        <v> </v>
      </c>
      <c r="P203" s="102"/>
      <c r="Q203" s="100"/>
      <c r="R203" s="331" t="str">
        <f t="shared" si="81"/>
        <v> </v>
      </c>
      <c r="S203" s="332" t="str">
        <f t="shared" si="96"/>
        <v> </v>
      </c>
      <c r="V203" s="167" t="str">
        <f t="shared" si="82"/>
        <v> </v>
      </c>
      <c r="W203" s="157" t="str">
        <f t="shared" si="97"/>
        <v> </v>
      </c>
      <c r="X203" s="102"/>
      <c r="Y203" s="100"/>
      <c r="Z203" s="331" t="str">
        <f t="shared" si="83"/>
        <v> </v>
      </c>
      <c r="AA203" s="332" t="str">
        <f t="shared" si="98"/>
        <v> </v>
      </c>
      <c r="AB203" s="335">
        <f t="shared" si="99"/>
        <v>0</v>
      </c>
      <c r="AF203" s="157" t="str">
        <f t="shared" si="84"/>
        <v> </v>
      </c>
      <c r="AG203" s="157" t="str">
        <f t="shared" si="85"/>
        <v> </v>
      </c>
      <c r="AH203" s="157" t="str">
        <f t="shared" si="86"/>
        <v> </v>
      </c>
      <c r="AI203" s="157" t="str">
        <f t="shared" si="87"/>
        <v> </v>
      </c>
      <c r="AJ203" s="157" t="str">
        <f t="shared" si="88"/>
        <v> </v>
      </c>
      <c r="AK203" s="157" t="str">
        <f t="shared" si="89"/>
        <v> </v>
      </c>
      <c r="AL203" s="157" t="str">
        <f t="shared" si="90"/>
        <v> </v>
      </c>
      <c r="AM203" s="157" t="str">
        <f t="shared" si="91"/>
        <v> </v>
      </c>
      <c r="AN203" s="157" t="str">
        <f t="shared" si="92"/>
        <v> </v>
      </c>
      <c r="AO203" s="157" t="str">
        <f t="shared" si="93"/>
        <v> </v>
      </c>
    </row>
    <row r="204" spans="1:41" ht="12.75">
      <c r="A204" s="246" t="str">
        <f t="shared" si="94"/>
        <v> </v>
      </c>
      <c r="J204" s="184" t="str">
        <f t="shared" si="79"/>
        <v> </v>
      </c>
      <c r="K204" s="100"/>
      <c r="L204" s="325"/>
      <c r="N204" s="167" t="str">
        <f t="shared" si="80"/>
        <v> </v>
      </c>
      <c r="O204" s="157" t="str">
        <f t="shared" si="95"/>
        <v> </v>
      </c>
      <c r="P204" s="102"/>
      <c r="Q204" s="100"/>
      <c r="R204" s="331" t="str">
        <f t="shared" si="81"/>
        <v> </v>
      </c>
      <c r="S204" s="332" t="str">
        <f t="shared" si="96"/>
        <v> </v>
      </c>
      <c r="V204" s="167" t="str">
        <f t="shared" si="82"/>
        <v> </v>
      </c>
      <c r="W204" s="157" t="str">
        <f t="shared" si="97"/>
        <v> </v>
      </c>
      <c r="X204" s="102"/>
      <c r="Y204" s="100"/>
      <c r="Z204" s="331" t="str">
        <f t="shared" si="83"/>
        <v> </v>
      </c>
      <c r="AA204" s="332" t="str">
        <f t="shared" si="98"/>
        <v> </v>
      </c>
      <c r="AB204" s="335">
        <f t="shared" si="99"/>
        <v>0</v>
      </c>
      <c r="AF204" s="157" t="str">
        <f t="shared" si="84"/>
        <v> </v>
      </c>
      <c r="AG204" s="157" t="str">
        <f t="shared" si="85"/>
        <v> </v>
      </c>
      <c r="AH204" s="157" t="str">
        <f t="shared" si="86"/>
        <v> </v>
      </c>
      <c r="AI204" s="157" t="str">
        <f t="shared" si="87"/>
        <v> </v>
      </c>
      <c r="AJ204" s="157" t="str">
        <f t="shared" si="88"/>
        <v> </v>
      </c>
      <c r="AK204" s="157" t="str">
        <f t="shared" si="89"/>
        <v> </v>
      </c>
      <c r="AL204" s="157" t="str">
        <f t="shared" si="90"/>
        <v> </v>
      </c>
      <c r="AM204" s="157" t="str">
        <f t="shared" si="91"/>
        <v> </v>
      </c>
      <c r="AN204" s="157" t="str">
        <f t="shared" si="92"/>
        <v> </v>
      </c>
      <c r="AO204" s="157" t="str">
        <f t="shared" si="93"/>
        <v> </v>
      </c>
    </row>
    <row r="205" spans="1:41" ht="12.75">
      <c r="A205" s="246" t="str">
        <f t="shared" si="94"/>
        <v> </v>
      </c>
      <c r="J205" s="184" t="str">
        <f t="shared" si="79"/>
        <v> </v>
      </c>
      <c r="K205" s="100"/>
      <c r="L205" s="325"/>
      <c r="N205" s="167" t="str">
        <f t="shared" si="80"/>
        <v> </v>
      </c>
      <c r="O205" s="157" t="str">
        <f t="shared" si="95"/>
        <v> </v>
      </c>
      <c r="P205" s="102"/>
      <c r="Q205" s="100"/>
      <c r="R205" s="331" t="str">
        <f t="shared" si="81"/>
        <v> </v>
      </c>
      <c r="S205" s="332" t="str">
        <f t="shared" si="96"/>
        <v> </v>
      </c>
      <c r="V205" s="167" t="str">
        <f t="shared" si="82"/>
        <v> </v>
      </c>
      <c r="W205" s="157" t="str">
        <f t="shared" si="97"/>
        <v> </v>
      </c>
      <c r="X205" s="102"/>
      <c r="Y205" s="100"/>
      <c r="Z205" s="331" t="str">
        <f t="shared" si="83"/>
        <v> </v>
      </c>
      <c r="AA205" s="332" t="str">
        <f t="shared" si="98"/>
        <v> </v>
      </c>
      <c r="AB205" s="335">
        <f t="shared" si="99"/>
        <v>0</v>
      </c>
      <c r="AF205" s="157" t="str">
        <f t="shared" si="84"/>
        <v> </v>
      </c>
      <c r="AG205" s="157" t="str">
        <f t="shared" si="85"/>
        <v> </v>
      </c>
      <c r="AH205" s="157" t="str">
        <f t="shared" si="86"/>
        <v> </v>
      </c>
      <c r="AI205" s="157" t="str">
        <f t="shared" si="87"/>
        <v> </v>
      </c>
      <c r="AJ205" s="157" t="str">
        <f t="shared" si="88"/>
        <v> </v>
      </c>
      <c r="AK205" s="157" t="str">
        <f t="shared" si="89"/>
        <v> </v>
      </c>
      <c r="AL205" s="157" t="str">
        <f t="shared" si="90"/>
        <v> </v>
      </c>
      <c r="AM205" s="157" t="str">
        <f t="shared" si="91"/>
        <v> </v>
      </c>
      <c r="AN205" s="157" t="str">
        <f t="shared" si="92"/>
        <v> </v>
      </c>
      <c r="AO205" s="157" t="str">
        <f t="shared" si="93"/>
        <v> </v>
      </c>
    </row>
    <row r="206" spans="1:41" ht="12.75">
      <c r="A206" s="246" t="str">
        <f t="shared" si="94"/>
        <v> </v>
      </c>
      <c r="J206" s="184" t="str">
        <f t="shared" si="79"/>
        <v> </v>
      </c>
      <c r="K206" s="100"/>
      <c r="L206" s="325"/>
      <c r="N206" s="167" t="str">
        <f t="shared" si="80"/>
        <v> </v>
      </c>
      <c r="O206" s="157" t="str">
        <f t="shared" si="95"/>
        <v> </v>
      </c>
      <c r="P206" s="102"/>
      <c r="Q206" s="100"/>
      <c r="R206" s="331" t="str">
        <f t="shared" si="81"/>
        <v> </v>
      </c>
      <c r="S206" s="332" t="str">
        <f t="shared" si="96"/>
        <v> </v>
      </c>
      <c r="V206" s="167" t="str">
        <f t="shared" si="82"/>
        <v> </v>
      </c>
      <c r="W206" s="157" t="str">
        <f t="shared" si="97"/>
        <v> </v>
      </c>
      <c r="X206" s="102"/>
      <c r="Y206" s="100"/>
      <c r="Z206" s="331" t="str">
        <f t="shared" si="83"/>
        <v> </v>
      </c>
      <c r="AA206" s="332" t="str">
        <f t="shared" si="98"/>
        <v> </v>
      </c>
      <c r="AB206" s="335">
        <f t="shared" si="99"/>
        <v>0</v>
      </c>
      <c r="AF206" s="157" t="str">
        <f t="shared" si="84"/>
        <v> </v>
      </c>
      <c r="AG206" s="157" t="str">
        <f t="shared" si="85"/>
        <v> </v>
      </c>
      <c r="AH206" s="157" t="str">
        <f t="shared" si="86"/>
        <v> </v>
      </c>
      <c r="AI206" s="157" t="str">
        <f t="shared" si="87"/>
        <v> </v>
      </c>
      <c r="AJ206" s="157" t="str">
        <f t="shared" si="88"/>
        <v> </v>
      </c>
      <c r="AK206" s="157" t="str">
        <f t="shared" si="89"/>
        <v> </v>
      </c>
      <c r="AL206" s="157" t="str">
        <f t="shared" si="90"/>
        <v> </v>
      </c>
      <c r="AM206" s="157" t="str">
        <f t="shared" si="91"/>
        <v> </v>
      </c>
      <c r="AN206" s="157" t="str">
        <f t="shared" si="92"/>
        <v> </v>
      </c>
      <c r="AO206" s="157" t="str">
        <f t="shared" si="93"/>
        <v> </v>
      </c>
    </row>
    <row r="207" spans="1:41" ht="12.75">
      <c r="A207" s="246" t="str">
        <f t="shared" si="94"/>
        <v> </v>
      </c>
      <c r="J207" s="184" t="str">
        <f t="shared" si="79"/>
        <v> </v>
      </c>
      <c r="K207" s="100"/>
      <c r="L207" s="325"/>
      <c r="N207" s="167" t="str">
        <f t="shared" si="80"/>
        <v> </v>
      </c>
      <c r="O207" s="157" t="str">
        <f t="shared" si="95"/>
        <v> </v>
      </c>
      <c r="P207" s="102"/>
      <c r="Q207" s="100"/>
      <c r="R207" s="331" t="str">
        <f t="shared" si="81"/>
        <v> </v>
      </c>
      <c r="S207" s="332" t="str">
        <f t="shared" si="96"/>
        <v> </v>
      </c>
      <c r="V207" s="167" t="str">
        <f t="shared" si="82"/>
        <v> </v>
      </c>
      <c r="W207" s="157" t="str">
        <f t="shared" si="97"/>
        <v> </v>
      </c>
      <c r="X207" s="102"/>
      <c r="Y207" s="100"/>
      <c r="Z207" s="331" t="str">
        <f t="shared" si="83"/>
        <v> </v>
      </c>
      <c r="AA207" s="332" t="str">
        <f t="shared" si="98"/>
        <v> </v>
      </c>
      <c r="AB207" s="335">
        <f t="shared" si="99"/>
        <v>0</v>
      </c>
      <c r="AF207" s="157" t="str">
        <f t="shared" si="84"/>
        <v> </v>
      </c>
      <c r="AG207" s="157" t="str">
        <f t="shared" si="85"/>
        <v> </v>
      </c>
      <c r="AH207" s="157" t="str">
        <f t="shared" si="86"/>
        <v> </v>
      </c>
      <c r="AI207" s="157" t="str">
        <f t="shared" si="87"/>
        <v> </v>
      </c>
      <c r="AJ207" s="157" t="str">
        <f t="shared" si="88"/>
        <v> </v>
      </c>
      <c r="AK207" s="157" t="str">
        <f t="shared" si="89"/>
        <v> </v>
      </c>
      <c r="AL207" s="157" t="str">
        <f t="shared" si="90"/>
        <v> </v>
      </c>
      <c r="AM207" s="157" t="str">
        <f t="shared" si="91"/>
        <v> </v>
      </c>
      <c r="AN207" s="157" t="str">
        <f t="shared" si="92"/>
        <v> </v>
      </c>
      <c r="AO207" s="157" t="str">
        <f t="shared" si="93"/>
        <v> </v>
      </c>
    </row>
    <row r="208" spans="1:41" ht="12.75">
      <c r="A208" s="246" t="str">
        <f t="shared" si="94"/>
        <v> </v>
      </c>
      <c r="J208" s="184" t="str">
        <f t="shared" si="79"/>
        <v> </v>
      </c>
      <c r="K208" s="100"/>
      <c r="L208" s="325"/>
      <c r="N208" s="167" t="str">
        <f t="shared" si="80"/>
        <v> </v>
      </c>
      <c r="O208" s="157" t="str">
        <f t="shared" si="95"/>
        <v> </v>
      </c>
      <c r="P208" s="102"/>
      <c r="Q208" s="100"/>
      <c r="R208" s="331" t="str">
        <f t="shared" si="81"/>
        <v> </v>
      </c>
      <c r="S208" s="332" t="str">
        <f t="shared" si="96"/>
        <v> </v>
      </c>
      <c r="V208" s="167" t="str">
        <f t="shared" si="82"/>
        <v> </v>
      </c>
      <c r="W208" s="157" t="str">
        <f t="shared" si="97"/>
        <v> </v>
      </c>
      <c r="X208" s="102"/>
      <c r="Y208" s="100"/>
      <c r="Z208" s="331" t="str">
        <f t="shared" si="83"/>
        <v> </v>
      </c>
      <c r="AA208" s="332" t="str">
        <f t="shared" si="98"/>
        <v> </v>
      </c>
      <c r="AB208" s="335">
        <f t="shared" si="99"/>
        <v>0</v>
      </c>
      <c r="AF208" s="157" t="str">
        <f t="shared" si="84"/>
        <v> </v>
      </c>
      <c r="AG208" s="157" t="str">
        <f t="shared" si="85"/>
        <v> </v>
      </c>
      <c r="AH208" s="157" t="str">
        <f t="shared" si="86"/>
        <v> </v>
      </c>
      <c r="AI208" s="157" t="str">
        <f t="shared" si="87"/>
        <v> </v>
      </c>
      <c r="AJ208" s="157" t="str">
        <f t="shared" si="88"/>
        <v> </v>
      </c>
      <c r="AK208" s="157" t="str">
        <f t="shared" si="89"/>
        <v> </v>
      </c>
      <c r="AL208" s="157" t="str">
        <f t="shared" si="90"/>
        <v> </v>
      </c>
      <c r="AM208" s="157" t="str">
        <f t="shared" si="91"/>
        <v> </v>
      </c>
      <c r="AN208" s="157" t="str">
        <f t="shared" si="92"/>
        <v> </v>
      </c>
      <c r="AO208" s="157" t="str">
        <f t="shared" si="93"/>
        <v> </v>
      </c>
    </row>
    <row r="209" spans="1:41" ht="12.75">
      <c r="A209" s="246" t="str">
        <f t="shared" si="94"/>
        <v> </v>
      </c>
      <c r="J209" s="184" t="str">
        <f t="shared" si="79"/>
        <v> </v>
      </c>
      <c r="K209" s="100"/>
      <c r="L209" s="325"/>
      <c r="N209" s="167" t="str">
        <f t="shared" si="80"/>
        <v> </v>
      </c>
      <c r="O209" s="157" t="str">
        <f t="shared" si="95"/>
        <v> </v>
      </c>
      <c r="P209" s="102"/>
      <c r="Q209" s="100"/>
      <c r="R209" s="331" t="str">
        <f t="shared" si="81"/>
        <v> </v>
      </c>
      <c r="S209" s="332" t="str">
        <f t="shared" si="96"/>
        <v> </v>
      </c>
      <c r="V209" s="167" t="str">
        <f t="shared" si="82"/>
        <v> </v>
      </c>
      <c r="W209" s="157" t="str">
        <f t="shared" si="97"/>
        <v> </v>
      </c>
      <c r="X209" s="102"/>
      <c r="Y209" s="100"/>
      <c r="Z209" s="331" t="str">
        <f t="shared" si="83"/>
        <v> </v>
      </c>
      <c r="AA209" s="332" t="str">
        <f t="shared" si="98"/>
        <v> </v>
      </c>
      <c r="AB209" s="335">
        <f t="shared" si="99"/>
        <v>0</v>
      </c>
      <c r="AF209" s="157" t="str">
        <f t="shared" si="84"/>
        <v> </v>
      </c>
      <c r="AG209" s="157" t="str">
        <f t="shared" si="85"/>
        <v> </v>
      </c>
      <c r="AH209" s="157" t="str">
        <f t="shared" si="86"/>
        <v> </v>
      </c>
      <c r="AI209" s="157" t="str">
        <f t="shared" si="87"/>
        <v> </v>
      </c>
      <c r="AJ209" s="157" t="str">
        <f t="shared" si="88"/>
        <v> </v>
      </c>
      <c r="AK209" s="157" t="str">
        <f t="shared" si="89"/>
        <v> </v>
      </c>
      <c r="AL209" s="157" t="str">
        <f t="shared" si="90"/>
        <v> </v>
      </c>
      <c r="AM209" s="157" t="str">
        <f t="shared" si="91"/>
        <v> </v>
      </c>
      <c r="AN209" s="157" t="str">
        <f t="shared" si="92"/>
        <v> </v>
      </c>
      <c r="AO209" s="157" t="str">
        <f t="shared" si="93"/>
        <v> </v>
      </c>
    </row>
    <row r="210" spans="1:41" ht="12.75">
      <c r="A210" s="246" t="str">
        <f t="shared" si="94"/>
        <v> </v>
      </c>
      <c r="J210" s="184" t="str">
        <f t="shared" si="79"/>
        <v> </v>
      </c>
      <c r="K210" s="100"/>
      <c r="L210" s="325"/>
      <c r="N210" s="167" t="str">
        <f t="shared" si="80"/>
        <v> </v>
      </c>
      <c r="O210" s="157" t="str">
        <f t="shared" si="95"/>
        <v> </v>
      </c>
      <c r="P210" s="102"/>
      <c r="Q210" s="100"/>
      <c r="R210" s="331" t="str">
        <f t="shared" si="81"/>
        <v> </v>
      </c>
      <c r="S210" s="332" t="str">
        <f t="shared" si="96"/>
        <v> </v>
      </c>
      <c r="V210" s="167" t="str">
        <f t="shared" si="82"/>
        <v> </v>
      </c>
      <c r="W210" s="157" t="str">
        <f t="shared" si="97"/>
        <v> </v>
      </c>
      <c r="X210" s="102"/>
      <c r="Y210" s="100"/>
      <c r="Z210" s="331" t="str">
        <f t="shared" si="83"/>
        <v> </v>
      </c>
      <c r="AA210" s="332" t="str">
        <f t="shared" si="98"/>
        <v> </v>
      </c>
      <c r="AB210" s="335">
        <f t="shared" si="99"/>
        <v>0</v>
      </c>
      <c r="AF210" s="157" t="str">
        <f t="shared" si="84"/>
        <v> </v>
      </c>
      <c r="AG210" s="157" t="str">
        <f t="shared" si="85"/>
        <v> </v>
      </c>
      <c r="AH210" s="157" t="str">
        <f t="shared" si="86"/>
        <v> </v>
      </c>
      <c r="AI210" s="157" t="str">
        <f t="shared" si="87"/>
        <v> </v>
      </c>
      <c r="AJ210" s="157" t="str">
        <f t="shared" si="88"/>
        <v> </v>
      </c>
      <c r="AK210" s="157" t="str">
        <f t="shared" si="89"/>
        <v> </v>
      </c>
      <c r="AL210" s="157" t="str">
        <f t="shared" si="90"/>
        <v> </v>
      </c>
      <c r="AM210" s="157" t="str">
        <f t="shared" si="91"/>
        <v> </v>
      </c>
      <c r="AN210" s="157" t="str">
        <f t="shared" si="92"/>
        <v> </v>
      </c>
      <c r="AO210" s="157" t="str">
        <f t="shared" si="93"/>
        <v> </v>
      </c>
    </row>
    <row r="211" spans="1:41" ht="12.75">
      <c r="A211" s="246" t="str">
        <f t="shared" si="94"/>
        <v> </v>
      </c>
      <c r="J211" s="184" t="str">
        <f t="shared" si="79"/>
        <v> </v>
      </c>
      <c r="K211" s="100"/>
      <c r="L211" s="325"/>
      <c r="N211" s="167" t="str">
        <f t="shared" si="80"/>
        <v> </v>
      </c>
      <c r="O211" s="157" t="str">
        <f t="shared" si="95"/>
        <v> </v>
      </c>
      <c r="P211" s="102"/>
      <c r="Q211" s="100"/>
      <c r="R211" s="331" t="str">
        <f t="shared" si="81"/>
        <v> </v>
      </c>
      <c r="S211" s="332" t="str">
        <f t="shared" si="96"/>
        <v> </v>
      </c>
      <c r="V211" s="167" t="str">
        <f t="shared" si="82"/>
        <v> </v>
      </c>
      <c r="W211" s="157" t="str">
        <f t="shared" si="97"/>
        <v> </v>
      </c>
      <c r="X211" s="102"/>
      <c r="Y211" s="100"/>
      <c r="Z211" s="331" t="str">
        <f t="shared" si="83"/>
        <v> </v>
      </c>
      <c r="AA211" s="332" t="str">
        <f t="shared" si="98"/>
        <v> </v>
      </c>
      <c r="AB211" s="335">
        <f t="shared" si="99"/>
        <v>0</v>
      </c>
      <c r="AF211" s="157" t="str">
        <f t="shared" si="84"/>
        <v> </v>
      </c>
      <c r="AG211" s="157" t="str">
        <f t="shared" si="85"/>
        <v> </v>
      </c>
      <c r="AH211" s="157" t="str">
        <f t="shared" si="86"/>
        <v> </v>
      </c>
      <c r="AI211" s="157" t="str">
        <f t="shared" si="87"/>
        <v> </v>
      </c>
      <c r="AJ211" s="157" t="str">
        <f t="shared" si="88"/>
        <v> </v>
      </c>
      <c r="AK211" s="157" t="str">
        <f t="shared" si="89"/>
        <v> </v>
      </c>
      <c r="AL211" s="157" t="str">
        <f t="shared" si="90"/>
        <v> </v>
      </c>
      <c r="AM211" s="157" t="str">
        <f t="shared" si="91"/>
        <v> </v>
      </c>
      <c r="AN211" s="157" t="str">
        <f t="shared" si="92"/>
        <v> </v>
      </c>
      <c r="AO211" s="157" t="str">
        <f t="shared" si="93"/>
        <v> </v>
      </c>
    </row>
    <row r="212" spans="1:41" ht="12.75">
      <c r="A212" s="246" t="str">
        <f t="shared" si="94"/>
        <v> </v>
      </c>
      <c r="J212" s="184" t="str">
        <f t="shared" si="79"/>
        <v> </v>
      </c>
      <c r="K212" s="100"/>
      <c r="L212" s="325"/>
      <c r="N212" s="167" t="str">
        <f t="shared" si="80"/>
        <v> </v>
      </c>
      <c r="O212" s="157" t="str">
        <f t="shared" si="95"/>
        <v> </v>
      </c>
      <c r="P212" s="102"/>
      <c r="Q212" s="100"/>
      <c r="R212" s="331" t="str">
        <f t="shared" si="81"/>
        <v> </v>
      </c>
      <c r="S212" s="332" t="str">
        <f t="shared" si="96"/>
        <v> </v>
      </c>
      <c r="V212" s="167" t="str">
        <f t="shared" si="82"/>
        <v> </v>
      </c>
      <c r="W212" s="157" t="str">
        <f t="shared" si="97"/>
        <v> </v>
      </c>
      <c r="X212" s="102"/>
      <c r="Y212" s="100"/>
      <c r="Z212" s="331" t="str">
        <f t="shared" si="83"/>
        <v> </v>
      </c>
      <c r="AA212" s="332" t="str">
        <f t="shared" si="98"/>
        <v> </v>
      </c>
      <c r="AB212" s="335">
        <f t="shared" si="99"/>
        <v>0</v>
      </c>
      <c r="AF212" s="157" t="str">
        <f t="shared" si="84"/>
        <v> </v>
      </c>
      <c r="AG212" s="157" t="str">
        <f t="shared" si="85"/>
        <v> </v>
      </c>
      <c r="AH212" s="157" t="str">
        <f t="shared" si="86"/>
        <v> </v>
      </c>
      <c r="AI212" s="157" t="str">
        <f t="shared" si="87"/>
        <v> </v>
      </c>
      <c r="AJ212" s="157" t="str">
        <f t="shared" si="88"/>
        <v> </v>
      </c>
      <c r="AK212" s="157" t="str">
        <f t="shared" si="89"/>
        <v> </v>
      </c>
      <c r="AL212" s="157" t="str">
        <f t="shared" si="90"/>
        <v> </v>
      </c>
      <c r="AM212" s="157" t="str">
        <f t="shared" si="91"/>
        <v> </v>
      </c>
      <c r="AN212" s="157" t="str">
        <f t="shared" si="92"/>
        <v> </v>
      </c>
      <c r="AO212" s="157" t="str">
        <f t="shared" si="93"/>
        <v> </v>
      </c>
    </row>
    <row r="213" spans="1:41" ht="12.75">
      <c r="A213" s="246" t="str">
        <f t="shared" si="94"/>
        <v> </v>
      </c>
      <c r="J213" s="184" t="str">
        <f t="shared" si="79"/>
        <v> </v>
      </c>
      <c r="K213" s="100"/>
      <c r="L213" s="325"/>
      <c r="N213" s="167" t="str">
        <f t="shared" si="80"/>
        <v> </v>
      </c>
      <c r="O213" s="157" t="str">
        <f t="shared" si="95"/>
        <v> </v>
      </c>
      <c r="P213" s="102"/>
      <c r="Q213" s="100"/>
      <c r="R213" s="331" t="str">
        <f t="shared" si="81"/>
        <v> </v>
      </c>
      <c r="S213" s="332" t="str">
        <f t="shared" si="96"/>
        <v> </v>
      </c>
      <c r="V213" s="167" t="str">
        <f t="shared" si="82"/>
        <v> </v>
      </c>
      <c r="W213" s="157" t="str">
        <f t="shared" si="97"/>
        <v> </v>
      </c>
      <c r="X213" s="102"/>
      <c r="Y213" s="100"/>
      <c r="Z213" s="331" t="str">
        <f t="shared" si="83"/>
        <v> </v>
      </c>
      <c r="AA213" s="332" t="str">
        <f t="shared" si="98"/>
        <v> </v>
      </c>
      <c r="AB213" s="335">
        <f t="shared" si="99"/>
        <v>0</v>
      </c>
      <c r="AF213" s="157" t="str">
        <f t="shared" si="84"/>
        <v> </v>
      </c>
      <c r="AG213" s="157" t="str">
        <f t="shared" si="85"/>
        <v> </v>
      </c>
      <c r="AH213" s="157" t="str">
        <f t="shared" si="86"/>
        <v> </v>
      </c>
      <c r="AI213" s="157" t="str">
        <f t="shared" si="87"/>
        <v> </v>
      </c>
      <c r="AJ213" s="157" t="str">
        <f t="shared" si="88"/>
        <v> </v>
      </c>
      <c r="AK213" s="157" t="str">
        <f t="shared" si="89"/>
        <v> </v>
      </c>
      <c r="AL213" s="157" t="str">
        <f t="shared" si="90"/>
        <v> </v>
      </c>
      <c r="AM213" s="157" t="str">
        <f t="shared" si="91"/>
        <v> </v>
      </c>
      <c r="AN213" s="157" t="str">
        <f t="shared" si="92"/>
        <v> </v>
      </c>
      <c r="AO213" s="157" t="str">
        <f t="shared" si="93"/>
        <v> </v>
      </c>
    </row>
    <row r="214" spans="1:41" ht="12.75">
      <c r="A214" s="246" t="str">
        <f t="shared" si="94"/>
        <v> </v>
      </c>
      <c r="J214" s="184" t="str">
        <f t="shared" si="79"/>
        <v> </v>
      </c>
      <c r="K214" s="100"/>
      <c r="L214" s="325"/>
      <c r="N214" s="167" t="str">
        <f t="shared" si="80"/>
        <v> </v>
      </c>
      <c r="O214" s="157" t="str">
        <f t="shared" si="95"/>
        <v> </v>
      </c>
      <c r="P214" s="102"/>
      <c r="Q214" s="100"/>
      <c r="R214" s="331" t="str">
        <f t="shared" si="81"/>
        <v> </v>
      </c>
      <c r="S214" s="332" t="str">
        <f t="shared" si="96"/>
        <v> </v>
      </c>
      <c r="V214" s="167" t="str">
        <f t="shared" si="82"/>
        <v> </v>
      </c>
      <c r="W214" s="157" t="str">
        <f t="shared" si="97"/>
        <v> </v>
      </c>
      <c r="X214" s="102"/>
      <c r="Y214" s="100"/>
      <c r="Z214" s="331" t="str">
        <f t="shared" si="83"/>
        <v> </v>
      </c>
      <c r="AA214" s="332" t="str">
        <f t="shared" si="98"/>
        <v> </v>
      </c>
      <c r="AB214" s="335">
        <f t="shared" si="99"/>
        <v>0</v>
      </c>
      <c r="AF214" s="157" t="str">
        <f t="shared" si="84"/>
        <v> </v>
      </c>
      <c r="AG214" s="157" t="str">
        <f t="shared" si="85"/>
        <v> </v>
      </c>
      <c r="AH214" s="157" t="str">
        <f t="shared" si="86"/>
        <v> </v>
      </c>
      <c r="AI214" s="157" t="str">
        <f t="shared" si="87"/>
        <v> </v>
      </c>
      <c r="AJ214" s="157" t="str">
        <f t="shared" si="88"/>
        <v> </v>
      </c>
      <c r="AK214" s="157" t="str">
        <f t="shared" si="89"/>
        <v> </v>
      </c>
      <c r="AL214" s="157" t="str">
        <f t="shared" si="90"/>
        <v> </v>
      </c>
      <c r="AM214" s="157" t="str">
        <f t="shared" si="91"/>
        <v> </v>
      </c>
      <c r="AN214" s="157" t="str">
        <f t="shared" si="92"/>
        <v> </v>
      </c>
      <c r="AO214" s="157" t="str">
        <f t="shared" si="93"/>
        <v> </v>
      </c>
    </row>
    <row r="215" spans="1:41" ht="12.75">
      <c r="A215" s="246" t="str">
        <f t="shared" si="94"/>
        <v> </v>
      </c>
      <c r="J215" s="184" t="str">
        <f t="shared" si="79"/>
        <v> </v>
      </c>
      <c r="K215" s="100"/>
      <c r="L215" s="325"/>
      <c r="N215" s="167" t="str">
        <f t="shared" si="80"/>
        <v> </v>
      </c>
      <c r="O215" s="157" t="str">
        <f t="shared" si="95"/>
        <v> </v>
      </c>
      <c r="P215" s="102"/>
      <c r="Q215" s="100"/>
      <c r="R215" s="331" t="str">
        <f t="shared" si="81"/>
        <v> </v>
      </c>
      <c r="S215" s="332" t="str">
        <f t="shared" si="96"/>
        <v> </v>
      </c>
      <c r="V215" s="167" t="str">
        <f t="shared" si="82"/>
        <v> </v>
      </c>
      <c r="W215" s="157" t="str">
        <f t="shared" si="97"/>
        <v> </v>
      </c>
      <c r="X215" s="102"/>
      <c r="Y215" s="100"/>
      <c r="Z215" s="331" t="str">
        <f t="shared" si="83"/>
        <v> </v>
      </c>
      <c r="AA215" s="332" t="str">
        <f t="shared" si="98"/>
        <v> </v>
      </c>
      <c r="AB215" s="335">
        <f t="shared" si="99"/>
        <v>0</v>
      </c>
      <c r="AF215" s="157" t="str">
        <f t="shared" si="84"/>
        <v> </v>
      </c>
      <c r="AG215" s="157" t="str">
        <f t="shared" si="85"/>
        <v> </v>
      </c>
      <c r="AH215" s="157" t="str">
        <f t="shared" si="86"/>
        <v> </v>
      </c>
      <c r="AI215" s="157" t="str">
        <f t="shared" si="87"/>
        <v> </v>
      </c>
      <c r="AJ215" s="157" t="str">
        <f t="shared" si="88"/>
        <v> </v>
      </c>
      <c r="AK215" s="157" t="str">
        <f t="shared" si="89"/>
        <v> </v>
      </c>
      <c r="AL215" s="157" t="str">
        <f t="shared" si="90"/>
        <v> </v>
      </c>
      <c r="AM215" s="157" t="str">
        <f t="shared" si="91"/>
        <v> </v>
      </c>
      <c r="AN215" s="157" t="str">
        <f t="shared" si="92"/>
        <v> </v>
      </c>
      <c r="AO215" s="157" t="str">
        <f t="shared" si="93"/>
        <v> </v>
      </c>
    </row>
    <row r="216" spans="1:41" ht="12.75">
      <c r="A216" s="246" t="str">
        <f t="shared" si="94"/>
        <v> </v>
      </c>
      <c r="J216" s="184" t="str">
        <f t="shared" si="79"/>
        <v> </v>
      </c>
      <c r="K216" s="100"/>
      <c r="L216" s="325"/>
      <c r="N216" s="167" t="str">
        <f t="shared" si="80"/>
        <v> </v>
      </c>
      <c r="O216" s="157" t="str">
        <f t="shared" si="95"/>
        <v> </v>
      </c>
      <c r="P216" s="102"/>
      <c r="Q216" s="100"/>
      <c r="R216" s="331" t="str">
        <f t="shared" si="81"/>
        <v> </v>
      </c>
      <c r="S216" s="332" t="str">
        <f t="shared" si="96"/>
        <v> </v>
      </c>
      <c r="V216" s="167" t="str">
        <f t="shared" si="82"/>
        <v> </v>
      </c>
      <c r="W216" s="157" t="str">
        <f t="shared" si="97"/>
        <v> </v>
      </c>
      <c r="X216" s="102"/>
      <c r="Y216" s="100"/>
      <c r="Z216" s="331" t="str">
        <f t="shared" si="83"/>
        <v> </v>
      </c>
      <c r="AA216" s="332" t="str">
        <f t="shared" si="98"/>
        <v> </v>
      </c>
      <c r="AB216" s="335">
        <f t="shared" si="99"/>
        <v>0</v>
      </c>
      <c r="AF216" s="157" t="str">
        <f t="shared" si="84"/>
        <v> </v>
      </c>
      <c r="AG216" s="157" t="str">
        <f t="shared" si="85"/>
        <v> </v>
      </c>
      <c r="AH216" s="157" t="str">
        <f t="shared" si="86"/>
        <v> </v>
      </c>
      <c r="AI216" s="157" t="str">
        <f t="shared" si="87"/>
        <v> </v>
      </c>
      <c r="AJ216" s="157" t="str">
        <f t="shared" si="88"/>
        <v> </v>
      </c>
      <c r="AK216" s="157" t="str">
        <f t="shared" si="89"/>
        <v> </v>
      </c>
      <c r="AL216" s="157" t="str">
        <f t="shared" si="90"/>
        <v> </v>
      </c>
      <c r="AM216" s="157" t="str">
        <f t="shared" si="91"/>
        <v> </v>
      </c>
      <c r="AN216" s="157" t="str">
        <f t="shared" si="92"/>
        <v> </v>
      </c>
      <c r="AO216" s="157" t="str">
        <f t="shared" si="93"/>
        <v> </v>
      </c>
    </row>
    <row r="217" spans="1:41" ht="12.75">
      <c r="A217" s="246" t="str">
        <f t="shared" si="94"/>
        <v> </v>
      </c>
      <c r="J217" s="184" t="str">
        <f t="shared" si="79"/>
        <v> </v>
      </c>
      <c r="K217" s="100"/>
      <c r="L217" s="325"/>
      <c r="N217" s="167" t="str">
        <f t="shared" si="80"/>
        <v> </v>
      </c>
      <c r="O217" s="157" t="str">
        <f t="shared" si="95"/>
        <v> </v>
      </c>
      <c r="P217" s="102"/>
      <c r="Q217" s="100"/>
      <c r="R217" s="331" t="str">
        <f t="shared" si="81"/>
        <v> </v>
      </c>
      <c r="S217" s="332" t="str">
        <f t="shared" si="96"/>
        <v> </v>
      </c>
      <c r="V217" s="167" t="str">
        <f t="shared" si="82"/>
        <v> </v>
      </c>
      <c r="W217" s="157" t="str">
        <f t="shared" si="97"/>
        <v> </v>
      </c>
      <c r="X217" s="102"/>
      <c r="Y217" s="100"/>
      <c r="Z217" s="331" t="str">
        <f t="shared" si="83"/>
        <v> </v>
      </c>
      <c r="AA217" s="332" t="str">
        <f t="shared" si="98"/>
        <v> </v>
      </c>
      <c r="AB217" s="335">
        <f t="shared" si="99"/>
        <v>0</v>
      </c>
      <c r="AF217" s="157" t="str">
        <f t="shared" si="84"/>
        <v> </v>
      </c>
      <c r="AG217" s="157" t="str">
        <f t="shared" si="85"/>
        <v> </v>
      </c>
      <c r="AH217" s="157" t="str">
        <f t="shared" si="86"/>
        <v> </v>
      </c>
      <c r="AI217" s="157" t="str">
        <f t="shared" si="87"/>
        <v> </v>
      </c>
      <c r="AJ217" s="157" t="str">
        <f t="shared" si="88"/>
        <v> </v>
      </c>
      <c r="AK217" s="157" t="str">
        <f t="shared" si="89"/>
        <v> </v>
      </c>
      <c r="AL217" s="157" t="str">
        <f t="shared" si="90"/>
        <v> </v>
      </c>
      <c r="AM217" s="157" t="str">
        <f t="shared" si="91"/>
        <v> </v>
      </c>
      <c r="AN217" s="157" t="str">
        <f t="shared" si="92"/>
        <v> </v>
      </c>
      <c r="AO217" s="157" t="str">
        <f t="shared" si="93"/>
        <v> </v>
      </c>
    </row>
    <row r="218" spans="1:41" ht="12.75">
      <c r="A218" s="246" t="str">
        <f t="shared" si="94"/>
        <v> </v>
      </c>
      <c r="J218" s="184" t="str">
        <f t="shared" si="79"/>
        <v> </v>
      </c>
      <c r="K218" s="100"/>
      <c r="L218" s="325"/>
      <c r="N218" s="167" t="str">
        <f t="shared" si="80"/>
        <v> </v>
      </c>
      <c r="O218" s="157" t="str">
        <f t="shared" si="95"/>
        <v> </v>
      </c>
      <c r="P218" s="102"/>
      <c r="Q218" s="100"/>
      <c r="R218" s="331" t="str">
        <f t="shared" si="81"/>
        <v> </v>
      </c>
      <c r="S218" s="332" t="str">
        <f t="shared" si="96"/>
        <v> </v>
      </c>
      <c r="V218" s="167" t="str">
        <f t="shared" si="82"/>
        <v> </v>
      </c>
      <c r="W218" s="157" t="str">
        <f t="shared" si="97"/>
        <v> </v>
      </c>
      <c r="X218" s="102"/>
      <c r="Y218" s="100"/>
      <c r="Z218" s="331" t="str">
        <f t="shared" si="83"/>
        <v> </v>
      </c>
      <c r="AA218" s="332" t="str">
        <f t="shared" si="98"/>
        <v> </v>
      </c>
      <c r="AB218" s="335">
        <f t="shared" si="99"/>
        <v>0</v>
      </c>
      <c r="AF218" s="157" t="str">
        <f t="shared" si="84"/>
        <v> </v>
      </c>
      <c r="AG218" s="157" t="str">
        <f t="shared" si="85"/>
        <v> </v>
      </c>
      <c r="AH218" s="157" t="str">
        <f t="shared" si="86"/>
        <v> </v>
      </c>
      <c r="AI218" s="157" t="str">
        <f t="shared" si="87"/>
        <v> </v>
      </c>
      <c r="AJ218" s="157" t="str">
        <f t="shared" si="88"/>
        <v> </v>
      </c>
      <c r="AK218" s="157" t="str">
        <f t="shared" si="89"/>
        <v> </v>
      </c>
      <c r="AL218" s="157" t="str">
        <f t="shared" si="90"/>
        <v> </v>
      </c>
      <c r="AM218" s="157" t="str">
        <f t="shared" si="91"/>
        <v> </v>
      </c>
      <c r="AN218" s="157" t="str">
        <f t="shared" si="92"/>
        <v> </v>
      </c>
      <c r="AO218" s="157" t="str">
        <f t="shared" si="93"/>
        <v> </v>
      </c>
    </row>
    <row r="219" spans="1:41" ht="12.75">
      <c r="A219" s="246" t="str">
        <f t="shared" si="94"/>
        <v> </v>
      </c>
      <c r="J219" s="184" t="str">
        <f t="shared" si="79"/>
        <v> </v>
      </c>
      <c r="K219" s="100"/>
      <c r="L219" s="325"/>
      <c r="N219" s="167" t="str">
        <f t="shared" si="80"/>
        <v> </v>
      </c>
      <c r="O219" s="157" t="str">
        <f t="shared" si="95"/>
        <v> </v>
      </c>
      <c r="P219" s="102"/>
      <c r="Q219" s="100"/>
      <c r="R219" s="331" t="str">
        <f t="shared" si="81"/>
        <v> </v>
      </c>
      <c r="S219" s="332" t="str">
        <f t="shared" si="96"/>
        <v> </v>
      </c>
      <c r="V219" s="167" t="str">
        <f t="shared" si="82"/>
        <v> </v>
      </c>
      <c r="W219" s="157" t="str">
        <f t="shared" si="97"/>
        <v> </v>
      </c>
      <c r="X219" s="102"/>
      <c r="Y219" s="100"/>
      <c r="Z219" s="331" t="str">
        <f t="shared" si="83"/>
        <v> </v>
      </c>
      <c r="AA219" s="332" t="str">
        <f t="shared" si="98"/>
        <v> </v>
      </c>
      <c r="AB219" s="335">
        <f t="shared" si="99"/>
        <v>0</v>
      </c>
      <c r="AF219" s="157" t="str">
        <f t="shared" si="84"/>
        <v> </v>
      </c>
      <c r="AG219" s="157" t="str">
        <f t="shared" si="85"/>
        <v> </v>
      </c>
      <c r="AH219" s="157" t="str">
        <f t="shared" si="86"/>
        <v> </v>
      </c>
      <c r="AI219" s="157" t="str">
        <f t="shared" si="87"/>
        <v> </v>
      </c>
      <c r="AJ219" s="157" t="str">
        <f t="shared" si="88"/>
        <v> </v>
      </c>
      <c r="AK219" s="157" t="str">
        <f t="shared" si="89"/>
        <v> </v>
      </c>
      <c r="AL219" s="157" t="str">
        <f t="shared" si="90"/>
        <v> </v>
      </c>
      <c r="AM219" s="157" t="str">
        <f t="shared" si="91"/>
        <v> </v>
      </c>
      <c r="AN219" s="157" t="str">
        <f t="shared" si="92"/>
        <v> </v>
      </c>
      <c r="AO219" s="157" t="str">
        <f t="shared" si="93"/>
        <v> </v>
      </c>
    </row>
    <row r="220" spans="1:41" ht="12.75">
      <c r="A220" s="246" t="str">
        <f t="shared" si="94"/>
        <v> </v>
      </c>
      <c r="J220" s="184" t="str">
        <f t="shared" si="79"/>
        <v> </v>
      </c>
      <c r="K220" s="100"/>
      <c r="L220" s="325"/>
      <c r="N220" s="167" t="str">
        <f t="shared" si="80"/>
        <v> </v>
      </c>
      <c r="O220" s="157" t="str">
        <f t="shared" si="95"/>
        <v> </v>
      </c>
      <c r="P220" s="102"/>
      <c r="Q220" s="100"/>
      <c r="R220" s="331" t="str">
        <f t="shared" si="81"/>
        <v> </v>
      </c>
      <c r="S220" s="332" t="str">
        <f t="shared" si="96"/>
        <v> </v>
      </c>
      <c r="V220" s="167" t="str">
        <f t="shared" si="82"/>
        <v> </v>
      </c>
      <c r="W220" s="157" t="str">
        <f t="shared" si="97"/>
        <v> </v>
      </c>
      <c r="X220" s="102"/>
      <c r="Y220" s="100"/>
      <c r="Z220" s="331" t="str">
        <f t="shared" si="83"/>
        <v> </v>
      </c>
      <c r="AA220" s="332" t="str">
        <f t="shared" si="98"/>
        <v> </v>
      </c>
      <c r="AB220" s="335">
        <f t="shared" si="99"/>
        <v>0</v>
      </c>
      <c r="AF220" s="157" t="str">
        <f t="shared" si="84"/>
        <v> </v>
      </c>
      <c r="AG220" s="157" t="str">
        <f t="shared" si="85"/>
        <v> </v>
      </c>
      <c r="AH220" s="157" t="str">
        <f t="shared" si="86"/>
        <v> </v>
      </c>
      <c r="AI220" s="157" t="str">
        <f t="shared" si="87"/>
        <v> </v>
      </c>
      <c r="AJ220" s="157" t="str">
        <f t="shared" si="88"/>
        <v> </v>
      </c>
      <c r="AK220" s="157" t="str">
        <f t="shared" si="89"/>
        <v> </v>
      </c>
      <c r="AL220" s="157" t="str">
        <f t="shared" si="90"/>
        <v> </v>
      </c>
      <c r="AM220" s="157" t="str">
        <f t="shared" si="91"/>
        <v> </v>
      </c>
      <c r="AN220" s="157" t="str">
        <f t="shared" si="92"/>
        <v> </v>
      </c>
      <c r="AO220" s="157" t="str">
        <f t="shared" si="93"/>
        <v> </v>
      </c>
    </row>
    <row r="221" spans="1:41" ht="12.75">
      <c r="A221" s="246" t="str">
        <f t="shared" si="94"/>
        <v> </v>
      </c>
      <c r="J221" s="184" t="str">
        <f t="shared" si="79"/>
        <v> </v>
      </c>
      <c r="K221" s="100"/>
      <c r="L221" s="325"/>
      <c r="N221" s="167" t="str">
        <f t="shared" si="80"/>
        <v> </v>
      </c>
      <c r="O221" s="157" t="str">
        <f t="shared" si="95"/>
        <v> </v>
      </c>
      <c r="P221" s="102"/>
      <c r="Q221" s="100"/>
      <c r="R221" s="331" t="str">
        <f t="shared" si="81"/>
        <v> </v>
      </c>
      <c r="S221" s="332" t="str">
        <f t="shared" si="96"/>
        <v> </v>
      </c>
      <c r="V221" s="167" t="str">
        <f t="shared" si="82"/>
        <v> </v>
      </c>
      <c r="W221" s="157" t="str">
        <f t="shared" si="97"/>
        <v> </v>
      </c>
      <c r="X221" s="102"/>
      <c r="Y221" s="100"/>
      <c r="Z221" s="331" t="str">
        <f t="shared" si="83"/>
        <v> </v>
      </c>
      <c r="AA221" s="332" t="str">
        <f t="shared" si="98"/>
        <v> </v>
      </c>
      <c r="AB221" s="335">
        <f t="shared" si="99"/>
        <v>0</v>
      </c>
      <c r="AF221" s="157" t="str">
        <f t="shared" si="84"/>
        <v> </v>
      </c>
      <c r="AG221" s="157" t="str">
        <f t="shared" si="85"/>
        <v> </v>
      </c>
      <c r="AH221" s="157" t="str">
        <f t="shared" si="86"/>
        <v> </v>
      </c>
      <c r="AI221" s="157" t="str">
        <f t="shared" si="87"/>
        <v> </v>
      </c>
      <c r="AJ221" s="157" t="str">
        <f t="shared" si="88"/>
        <v> </v>
      </c>
      <c r="AK221" s="157" t="str">
        <f t="shared" si="89"/>
        <v> </v>
      </c>
      <c r="AL221" s="157" t="str">
        <f t="shared" si="90"/>
        <v> </v>
      </c>
      <c r="AM221" s="157" t="str">
        <f t="shared" si="91"/>
        <v> </v>
      </c>
      <c r="AN221" s="157" t="str">
        <f t="shared" si="92"/>
        <v> </v>
      </c>
      <c r="AO221" s="157" t="str">
        <f t="shared" si="93"/>
        <v> </v>
      </c>
    </row>
    <row r="222" spans="1:41" ht="12.75">
      <c r="A222" s="246" t="str">
        <f t="shared" si="94"/>
        <v> </v>
      </c>
      <c r="J222" s="184" t="str">
        <f t="shared" si="79"/>
        <v> </v>
      </c>
      <c r="K222" s="100"/>
      <c r="L222" s="325"/>
      <c r="N222" s="167" t="str">
        <f t="shared" si="80"/>
        <v> </v>
      </c>
      <c r="O222" s="157" t="str">
        <f t="shared" si="95"/>
        <v> </v>
      </c>
      <c r="P222" s="102"/>
      <c r="Q222" s="100"/>
      <c r="R222" s="331" t="str">
        <f t="shared" si="81"/>
        <v> </v>
      </c>
      <c r="S222" s="332" t="str">
        <f t="shared" si="96"/>
        <v> </v>
      </c>
      <c r="V222" s="167" t="str">
        <f t="shared" si="82"/>
        <v> </v>
      </c>
      <c r="W222" s="157" t="str">
        <f t="shared" si="97"/>
        <v> </v>
      </c>
      <c r="X222" s="102"/>
      <c r="Y222" s="100"/>
      <c r="Z222" s="331" t="str">
        <f t="shared" si="83"/>
        <v> </v>
      </c>
      <c r="AA222" s="332" t="str">
        <f t="shared" si="98"/>
        <v> </v>
      </c>
      <c r="AB222" s="335">
        <f t="shared" si="99"/>
        <v>0</v>
      </c>
      <c r="AF222" s="157" t="str">
        <f t="shared" si="84"/>
        <v> </v>
      </c>
      <c r="AG222" s="157" t="str">
        <f t="shared" si="85"/>
        <v> </v>
      </c>
      <c r="AH222" s="157" t="str">
        <f t="shared" si="86"/>
        <v> </v>
      </c>
      <c r="AI222" s="157" t="str">
        <f t="shared" si="87"/>
        <v> </v>
      </c>
      <c r="AJ222" s="157" t="str">
        <f t="shared" si="88"/>
        <v> </v>
      </c>
      <c r="AK222" s="157" t="str">
        <f t="shared" si="89"/>
        <v> </v>
      </c>
      <c r="AL222" s="157" t="str">
        <f t="shared" si="90"/>
        <v> </v>
      </c>
      <c r="AM222" s="157" t="str">
        <f t="shared" si="91"/>
        <v> </v>
      </c>
      <c r="AN222" s="157" t="str">
        <f t="shared" si="92"/>
        <v> </v>
      </c>
      <c r="AO222" s="157" t="str">
        <f t="shared" si="93"/>
        <v> </v>
      </c>
    </row>
    <row r="223" spans="1:41" ht="12.75">
      <c r="A223" s="246" t="str">
        <f t="shared" si="94"/>
        <v> </v>
      </c>
      <c r="J223" s="184" t="str">
        <f t="shared" si="79"/>
        <v> </v>
      </c>
      <c r="K223" s="100"/>
      <c r="L223" s="325"/>
      <c r="N223" s="167" t="str">
        <f t="shared" si="80"/>
        <v> </v>
      </c>
      <c r="O223" s="157" t="str">
        <f t="shared" si="95"/>
        <v> </v>
      </c>
      <c r="P223" s="102"/>
      <c r="Q223" s="100"/>
      <c r="R223" s="331" t="str">
        <f t="shared" si="81"/>
        <v> </v>
      </c>
      <c r="S223" s="332" t="str">
        <f t="shared" si="96"/>
        <v> </v>
      </c>
      <c r="V223" s="167" t="str">
        <f t="shared" si="82"/>
        <v> </v>
      </c>
      <c r="W223" s="157" t="str">
        <f t="shared" si="97"/>
        <v> </v>
      </c>
      <c r="X223" s="102"/>
      <c r="Y223" s="100"/>
      <c r="Z223" s="331" t="str">
        <f t="shared" si="83"/>
        <v> </v>
      </c>
      <c r="AA223" s="332" t="str">
        <f t="shared" si="98"/>
        <v> </v>
      </c>
      <c r="AB223" s="335">
        <f t="shared" si="99"/>
        <v>0</v>
      </c>
      <c r="AF223" s="157" t="str">
        <f t="shared" si="84"/>
        <v> </v>
      </c>
      <c r="AG223" s="157" t="str">
        <f t="shared" si="85"/>
        <v> </v>
      </c>
      <c r="AH223" s="157" t="str">
        <f t="shared" si="86"/>
        <v> </v>
      </c>
      <c r="AI223" s="157" t="str">
        <f t="shared" si="87"/>
        <v> </v>
      </c>
      <c r="AJ223" s="157" t="str">
        <f t="shared" si="88"/>
        <v> </v>
      </c>
      <c r="AK223" s="157" t="str">
        <f t="shared" si="89"/>
        <v> </v>
      </c>
      <c r="AL223" s="157" t="str">
        <f t="shared" si="90"/>
        <v> </v>
      </c>
      <c r="AM223" s="157" t="str">
        <f t="shared" si="91"/>
        <v> </v>
      </c>
      <c r="AN223" s="157" t="str">
        <f t="shared" si="92"/>
        <v> </v>
      </c>
      <c r="AO223" s="157" t="str">
        <f t="shared" si="93"/>
        <v> </v>
      </c>
    </row>
    <row r="224" spans="1:41" ht="12.75">
      <c r="A224" s="246" t="str">
        <f t="shared" si="94"/>
        <v> </v>
      </c>
      <c r="J224" s="184" t="str">
        <f t="shared" si="79"/>
        <v> </v>
      </c>
      <c r="K224" s="100"/>
      <c r="L224" s="325"/>
      <c r="N224" s="167" t="str">
        <f t="shared" si="80"/>
        <v> </v>
      </c>
      <c r="O224" s="157" t="str">
        <f t="shared" si="95"/>
        <v> </v>
      </c>
      <c r="P224" s="102"/>
      <c r="Q224" s="100"/>
      <c r="R224" s="331" t="str">
        <f t="shared" si="81"/>
        <v> </v>
      </c>
      <c r="S224" s="332" t="str">
        <f t="shared" si="96"/>
        <v> </v>
      </c>
      <c r="V224" s="167" t="str">
        <f t="shared" si="82"/>
        <v> </v>
      </c>
      <c r="W224" s="157" t="str">
        <f t="shared" si="97"/>
        <v> </v>
      </c>
      <c r="X224" s="102"/>
      <c r="Y224" s="100"/>
      <c r="Z224" s="331" t="str">
        <f t="shared" si="83"/>
        <v> </v>
      </c>
      <c r="AA224" s="332" t="str">
        <f t="shared" si="98"/>
        <v> </v>
      </c>
      <c r="AB224" s="335">
        <f t="shared" si="99"/>
        <v>0</v>
      </c>
      <c r="AF224" s="157" t="str">
        <f t="shared" si="84"/>
        <v> </v>
      </c>
      <c r="AG224" s="157" t="str">
        <f t="shared" si="85"/>
        <v> </v>
      </c>
      <c r="AH224" s="157" t="str">
        <f t="shared" si="86"/>
        <v> </v>
      </c>
      <c r="AI224" s="157" t="str">
        <f t="shared" si="87"/>
        <v> </v>
      </c>
      <c r="AJ224" s="157" t="str">
        <f t="shared" si="88"/>
        <v> </v>
      </c>
      <c r="AK224" s="157" t="str">
        <f t="shared" si="89"/>
        <v> </v>
      </c>
      <c r="AL224" s="157" t="str">
        <f t="shared" si="90"/>
        <v> </v>
      </c>
      <c r="AM224" s="157" t="str">
        <f t="shared" si="91"/>
        <v> </v>
      </c>
      <c r="AN224" s="157" t="str">
        <f t="shared" si="92"/>
        <v> </v>
      </c>
      <c r="AO224" s="157" t="str">
        <f t="shared" si="93"/>
        <v> </v>
      </c>
    </row>
    <row r="225" spans="1:41" ht="12.75">
      <c r="A225" s="246" t="str">
        <f t="shared" si="94"/>
        <v> </v>
      </c>
      <c r="J225" s="184" t="str">
        <f t="shared" si="79"/>
        <v> </v>
      </c>
      <c r="K225" s="100"/>
      <c r="L225" s="325"/>
      <c r="N225" s="167" t="str">
        <f t="shared" si="80"/>
        <v> </v>
      </c>
      <c r="O225" s="157" t="str">
        <f t="shared" si="95"/>
        <v> </v>
      </c>
      <c r="P225" s="102"/>
      <c r="Q225" s="100"/>
      <c r="R225" s="331" t="str">
        <f t="shared" si="81"/>
        <v> </v>
      </c>
      <c r="S225" s="332" t="str">
        <f t="shared" si="96"/>
        <v> </v>
      </c>
      <c r="V225" s="167" t="str">
        <f t="shared" si="82"/>
        <v> </v>
      </c>
      <c r="W225" s="157" t="str">
        <f t="shared" si="97"/>
        <v> </v>
      </c>
      <c r="X225" s="102"/>
      <c r="Y225" s="100"/>
      <c r="Z225" s="331" t="str">
        <f t="shared" si="83"/>
        <v> </v>
      </c>
      <c r="AA225" s="332" t="str">
        <f t="shared" si="98"/>
        <v> </v>
      </c>
      <c r="AB225" s="335">
        <f t="shared" si="99"/>
        <v>0</v>
      </c>
      <c r="AF225" s="157" t="str">
        <f t="shared" si="84"/>
        <v> </v>
      </c>
      <c r="AG225" s="157" t="str">
        <f t="shared" si="85"/>
        <v> </v>
      </c>
      <c r="AH225" s="157" t="str">
        <f t="shared" si="86"/>
        <v> </v>
      </c>
      <c r="AI225" s="157" t="str">
        <f t="shared" si="87"/>
        <v> </v>
      </c>
      <c r="AJ225" s="157" t="str">
        <f t="shared" si="88"/>
        <v> </v>
      </c>
      <c r="AK225" s="157" t="str">
        <f t="shared" si="89"/>
        <v> </v>
      </c>
      <c r="AL225" s="157" t="str">
        <f t="shared" si="90"/>
        <v> </v>
      </c>
      <c r="AM225" s="157" t="str">
        <f t="shared" si="91"/>
        <v> </v>
      </c>
      <c r="AN225" s="157" t="str">
        <f t="shared" si="92"/>
        <v> </v>
      </c>
      <c r="AO225" s="157" t="str">
        <f t="shared" si="93"/>
        <v> </v>
      </c>
    </row>
    <row r="226" spans="1:41" ht="12.75">
      <c r="A226" s="246" t="str">
        <f t="shared" si="94"/>
        <v> </v>
      </c>
      <c r="J226" s="184" t="str">
        <f t="shared" si="79"/>
        <v> </v>
      </c>
      <c r="K226" s="100"/>
      <c r="L226" s="325"/>
      <c r="N226" s="167" t="str">
        <f t="shared" si="80"/>
        <v> </v>
      </c>
      <c r="O226" s="157" t="str">
        <f t="shared" si="95"/>
        <v> </v>
      </c>
      <c r="P226" s="102"/>
      <c r="Q226" s="100"/>
      <c r="R226" s="331" t="str">
        <f t="shared" si="81"/>
        <v> </v>
      </c>
      <c r="S226" s="332" t="str">
        <f t="shared" si="96"/>
        <v> </v>
      </c>
      <c r="V226" s="167" t="str">
        <f t="shared" si="82"/>
        <v> </v>
      </c>
      <c r="W226" s="157" t="str">
        <f t="shared" si="97"/>
        <v> </v>
      </c>
      <c r="X226" s="102"/>
      <c r="Y226" s="100"/>
      <c r="Z226" s="331" t="str">
        <f t="shared" si="83"/>
        <v> </v>
      </c>
      <c r="AA226" s="332" t="str">
        <f t="shared" si="98"/>
        <v> </v>
      </c>
      <c r="AB226" s="335">
        <f t="shared" si="99"/>
        <v>0</v>
      </c>
      <c r="AF226" s="157" t="str">
        <f t="shared" si="84"/>
        <v> </v>
      </c>
      <c r="AG226" s="157" t="str">
        <f t="shared" si="85"/>
        <v> </v>
      </c>
      <c r="AH226" s="157" t="str">
        <f t="shared" si="86"/>
        <v> </v>
      </c>
      <c r="AI226" s="157" t="str">
        <f t="shared" si="87"/>
        <v> </v>
      </c>
      <c r="AJ226" s="157" t="str">
        <f t="shared" si="88"/>
        <v> </v>
      </c>
      <c r="AK226" s="157" t="str">
        <f t="shared" si="89"/>
        <v> </v>
      </c>
      <c r="AL226" s="157" t="str">
        <f t="shared" si="90"/>
        <v> </v>
      </c>
      <c r="AM226" s="157" t="str">
        <f t="shared" si="91"/>
        <v> </v>
      </c>
      <c r="AN226" s="157" t="str">
        <f t="shared" si="92"/>
        <v> </v>
      </c>
      <c r="AO226" s="157" t="str">
        <f t="shared" si="93"/>
        <v> </v>
      </c>
    </row>
    <row r="227" spans="1:41" ht="12.75">
      <c r="A227" s="246" t="str">
        <f t="shared" si="94"/>
        <v> </v>
      </c>
      <c r="J227" s="184" t="str">
        <f t="shared" si="79"/>
        <v> </v>
      </c>
      <c r="K227" s="100"/>
      <c r="L227" s="325"/>
      <c r="N227" s="167" t="str">
        <f t="shared" si="80"/>
        <v> </v>
      </c>
      <c r="O227" s="157" t="str">
        <f t="shared" si="95"/>
        <v> </v>
      </c>
      <c r="P227" s="102"/>
      <c r="Q227" s="100"/>
      <c r="R227" s="331" t="str">
        <f t="shared" si="81"/>
        <v> </v>
      </c>
      <c r="S227" s="332" t="str">
        <f t="shared" si="96"/>
        <v> </v>
      </c>
      <c r="V227" s="167" t="str">
        <f t="shared" si="82"/>
        <v> </v>
      </c>
      <c r="W227" s="157" t="str">
        <f t="shared" si="97"/>
        <v> </v>
      </c>
      <c r="X227" s="102"/>
      <c r="Y227" s="100"/>
      <c r="Z227" s="331" t="str">
        <f t="shared" si="83"/>
        <v> </v>
      </c>
      <c r="AA227" s="332" t="str">
        <f t="shared" si="98"/>
        <v> </v>
      </c>
      <c r="AB227" s="335">
        <f t="shared" si="99"/>
        <v>0</v>
      </c>
      <c r="AF227" s="157" t="str">
        <f t="shared" si="84"/>
        <v> </v>
      </c>
      <c r="AG227" s="157" t="str">
        <f t="shared" si="85"/>
        <v> </v>
      </c>
      <c r="AH227" s="157" t="str">
        <f t="shared" si="86"/>
        <v> </v>
      </c>
      <c r="AI227" s="157" t="str">
        <f t="shared" si="87"/>
        <v> </v>
      </c>
      <c r="AJ227" s="157" t="str">
        <f t="shared" si="88"/>
        <v> </v>
      </c>
      <c r="AK227" s="157" t="str">
        <f t="shared" si="89"/>
        <v> </v>
      </c>
      <c r="AL227" s="157" t="str">
        <f t="shared" si="90"/>
        <v> </v>
      </c>
      <c r="AM227" s="157" t="str">
        <f t="shared" si="91"/>
        <v> </v>
      </c>
      <c r="AN227" s="157" t="str">
        <f t="shared" si="92"/>
        <v> </v>
      </c>
      <c r="AO227" s="157" t="str">
        <f t="shared" si="93"/>
        <v> </v>
      </c>
    </row>
    <row r="228" spans="1:41" ht="12.75">
      <c r="A228" s="246" t="str">
        <f t="shared" si="94"/>
        <v> </v>
      </c>
      <c r="J228" s="184" t="str">
        <f t="shared" si="79"/>
        <v> </v>
      </c>
      <c r="K228" s="100"/>
      <c r="L228" s="325"/>
      <c r="N228" s="167" t="str">
        <f t="shared" si="80"/>
        <v> </v>
      </c>
      <c r="O228" s="157" t="str">
        <f t="shared" si="95"/>
        <v> </v>
      </c>
      <c r="P228" s="102"/>
      <c r="Q228" s="100"/>
      <c r="R228" s="331" t="str">
        <f t="shared" si="81"/>
        <v> </v>
      </c>
      <c r="S228" s="332" t="str">
        <f t="shared" si="96"/>
        <v> </v>
      </c>
      <c r="V228" s="167" t="str">
        <f t="shared" si="82"/>
        <v> </v>
      </c>
      <c r="W228" s="157" t="str">
        <f t="shared" si="97"/>
        <v> </v>
      </c>
      <c r="X228" s="102"/>
      <c r="Y228" s="100"/>
      <c r="Z228" s="331" t="str">
        <f t="shared" si="83"/>
        <v> </v>
      </c>
      <c r="AA228" s="332" t="str">
        <f t="shared" si="98"/>
        <v> </v>
      </c>
      <c r="AB228" s="335">
        <f t="shared" si="99"/>
        <v>0</v>
      </c>
      <c r="AF228" s="157" t="str">
        <f t="shared" si="84"/>
        <v> </v>
      </c>
      <c r="AG228" s="157" t="str">
        <f t="shared" si="85"/>
        <v> </v>
      </c>
      <c r="AH228" s="157" t="str">
        <f t="shared" si="86"/>
        <v> </v>
      </c>
      <c r="AI228" s="157" t="str">
        <f t="shared" si="87"/>
        <v> </v>
      </c>
      <c r="AJ228" s="157" t="str">
        <f t="shared" si="88"/>
        <v> </v>
      </c>
      <c r="AK228" s="157" t="str">
        <f t="shared" si="89"/>
        <v> </v>
      </c>
      <c r="AL228" s="157" t="str">
        <f t="shared" si="90"/>
        <v> </v>
      </c>
      <c r="AM228" s="157" t="str">
        <f t="shared" si="91"/>
        <v> </v>
      </c>
      <c r="AN228" s="157" t="str">
        <f t="shared" si="92"/>
        <v> </v>
      </c>
      <c r="AO228" s="157" t="str">
        <f t="shared" si="93"/>
        <v> </v>
      </c>
    </row>
    <row r="229" spans="1:41" ht="12.75">
      <c r="A229" s="246" t="str">
        <f t="shared" si="94"/>
        <v> </v>
      </c>
      <c r="J229" s="184" t="str">
        <f t="shared" si="79"/>
        <v> </v>
      </c>
      <c r="K229" s="100"/>
      <c r="L229" s="325"/>
      <c r="N229" s="167" t="str">
        <f t="shared" si="80"/>
        <v> </v>
      </c>
      <c r="O229" s="157" t="str">
        <f t="shared" si="95"/>
        <v> </v>
      </c>
      <c r="P229" s="102"/>
      <c r="Q229" s="100"/>
      <c r="R229" s="331" t="str">
        <f t="shared" si="81"/>
        <v> </v>
      </c>
      <c r="S229" s="332" t="str">
        <f t="shared" si="96"/>
        <v> </v>
      </c>
      <c r="V229" s="167" t="str">
        <f t="shared" si="82"/>
        <v> </v>
      </c>
      <c r="W229" s="157" t="str">
        <f t="shared" si="97"/>
        <v> </v>
      </c>
      <c r="X229" s="102"/>
      <c r="Y229" s="100"/>
      <c r="Z229" s="331" t="str">
        <f t="shared" si="83"/>
        <v> </v>
      </c>
      <c r="AA229" s="332" t="str">
        <f t="shared" si="98"/>
        <v> </v>
      </c>
      <c r="AB229" s="335">
        <f t="shared" si="99"/>
        <v>0</v>
      </c>
      <c r="AF229" s="157" t="str">
        <f t="shared" si="84"/>
        <v> </v>
      </c>
      <c r="AG229" s="157" t="str">
        <f t="shared" si="85"/>
        <v> </v>
      </c>
      <c r="AH229" s="157" t="str">
        <f t="shared" si="86"/>
        <v> </v>
      </c>
      <c r="AI229" s="157" t="str">
        <f t="shared" si="87"/>
        <v> </v>
      </c>
      <c r="AJ229" s="157" t="str">
        <f t="shared" si="88"/>
        <v> </v>
      </c>
      <c r="AK229" s="157" t="str">
        <f t="shared" si="89"/>
        <v> </v>
      </c>
      <c r="AL229" s="157" t="str">
        <f t="shared" si="90"/>
        <v> </v>
      </c>
      <c r="AM229" s="157" t="str">
        <f t="shared" si="91"/>
        <v> </v>
      </c>
      <c r="AN229" s="157" t="str">
        <f t="shared" si="92"/>
        <v> </v>
      </c>
      <c r="AO229" s="157" t="str">
        <f t="shared" si="93"/>
        <v> </v>
      </c>
    </row>
    <row r="230" spans="1:41" ht="12.75">
      <c r="A230" s="246" t="str">
        <f t="shared" si="94"/>
        <v> </v>
      </c>
      <c r="J230" s="184" t="str">
        <f t="shared" si="79"/>
        <v> </v>
      </c>
      <c r="K230" s="100"/>
      <c r="L230" s="325"/>
      <c r="N230" s="167" t="str">
        <f t="shared" si="80"/>
        <v> </v>
      </c>
      <c r="O230" s="157" t="str">
        <f t="shared" si="95"/>
        <v> </v>
      </c>
      <c r="P230" s="102"/>
      <c r="Q230" s="100"/>
      <c r="R230" s="331" t="str">
        <f t="shared" si="81"/>
        <v> </v>
      </c>
      <c r="S230" s="332" t="str">
        <f t="shared" si="96"/>
        <v> </v>
      </c>
      <c r="V230" s="167" t="str">
        <f t="shared" si="82"/>
        <v> </v>
      </c>
      <c r="W230" s="157" t="str">
        <f t="shared" si="97"/>
        <v> </v>
      </c>
      <c r="X230" s="102"/>
      <c r="Y230" s="100"/>
      <c r="Z230" s="331" t="str">
        <f t="shared" si="83"/>
        <v> </v>
      </c>
      <c r="AA230" s="332" t="str">
        <f t="shared" si="98"/>
        <v> </v>
      </c>
      <c r="AB230" s="335">
        <f t="shared" si="99"/>
        <v>0</v>
      </c>
      <c r="AF230" s="157" t="str">
        <f t="shared" si="84"/>
        <v> </v>
      </c>
      <c r="AG230" s="157" t="str">
        <f t="shared" si="85"/>
        <v> </v>
      </c>
      <c r="AH230" s="157" t="str">
        <f t="shared" si="86"/>
        <v> </v>
      </c>
      <c r="AI230" s="157" t="str">
        <f t="shared" si="87"/>
        <v> </v>
      </c>
      <c r="AJ230" s="157" t="str">
        <f t="shared" si="88"/>
        <v> </v>
      </c>
      <c r="AK230" s="157" t="str">
        <f t="shared" si="89"/>
        <v> </v>
      </c>
      <c r="AL230" s="157" t="str">
        <f t="shared" si="90"/>
        <v> </v>
      </c>
      <c r="AM230" s="157" t="str">
        <f t="shared" si="91"/>
        <v> </v>
      </c>
      <c r="AN230" s="157" t="str">
        <f t="shared" si="92"/>
        <v> </v>
      </c>
      <c r="AO230" s="157" t="str">
        <f t="shared" si="93"/>
        <v> </v>
      </c>
    </row>
    <row r="231" spans="1:41" ht="12.75">
      <c r="A231" s="246" t="str">
        <f t="shared" si="94"/>
        <v> </v>
      </c>
      <c r="J231" s="184" t="str">
        <f t="shared" si="79"/>
        <v> </v>
      </c>
      <c r="K231" s="100"/>
      <c r="L231" s="325"/>
      <c r="N231" s="167" t="str">
        <f t="shared" si="80"/>
        <v> </v>
      </c>
      <c r="O231" s="157" t="str">
        <f t="shared" si="95"/>
        <v> </v>
      </c>
      <c r="P231" s="102"/>
      <c r="Q231" s="100"/>
      <c r="R231" s="331" t="str">
        <f t="shared" si="81"/>
        <v> </v>
      </c>
      <c r="S231" s="332" t="str">
        <f t="shared" si="96"/>
        <v> </v>
      </c>
      <c r="V231" s="167" t="str">
        <f t="shared" si="82"/>
        <v> </v>
      </c>
      <c r="W231" s="157" t="str">
        <f t="shared" si="97"/>
        <v> </v>
      </c>
      <c r="X231" s="102"/>
      <c r="Y231" s="100"/>
      <c r="Z231" s="331" t="str">
        <f t="shared" si="83"/>
        <v> </v>
      </c>
      <c r="AA231" s="332" t="str">
        <f t="shared" si="98"/>
        <v> </v>
      </c>
      <c r="AB231" s="335">
        <f t="shared" si="99"/>
        <v>0</v>
      </c>
      <c r="AF231" s="157" t="str">
        <f t="shared" si="84"/>
        <v> </v>
      </c>
      <c r="AG231" s="157" t="str">
        <f t="shared" si="85"/>
        <v> </v>
      </c>
      <c r="AH231" s="157" t="str">
        <f t="shared" si="86"/>
        <v> </v>
      </c>
      <c r="AI231" s="157" t="str">
        <f t="shared" si="87"/>
        <v> </v>
      </c>
      <c r="AJ231" s="157" t="str">
        <f t="shared" si="88"/>
        <v> </v>
      </c>
      <c r="AK231" s="157" t="str">
        <f t="shared" si="89"/>
        <v> </v>
      </c>
      <c r="AL231" s="157" t="str">
        <f t="shared" si="90"/>
        <v> </v>
      </c>
      <c r="AM231" s="157" t="str">
        <f t="shared" si="91"/>
        <v> </v>
      </c>
      <c r="AN231" s="157" t="str">
        <f t="shared" si="92"/>
        <v> </v>
      </c>
      <c r="AO231" s="157" t="str">
        <f t="shared" si="93"/>
        <v> </v>
      </c>
    </row>
    <row r="232" spans="1:41" ht="12.75">
      <c r="A232" s="246" t="str">
        <f t="shared" si="94"/>
        <v> </v>
      </c>
      <c r="J232" s="184" t="str">
        <f t="shared" si="79"/>
        <v> </v>
      </c>
      <c r="K232" s="100"/>
      <c r="L232" s="325"/>
      <c r="N232" s="167" t="str">
        <f t="shared" si="80"/>
        <v> </v>
      </c>
      <c r="O232" s="157" t="str">
        <f t="shared" si="95"/>
        <v> </v>
      </c>
      <c r="P232" s="102"/>
      <c r="Q232" s="100"/>
      <c r="R232" s="331" t="str">
        <f t="shared" si="81"/>
        <v> </v>
      </c>
      <c r="S232" s="332" t="str">
        <f t="shared" si="96"/>
        <v> </v>
      </c>
      <c r="V232" s="167" t="str">
        <f t="shared" si="82"/>
        <v> </v>
      </c>
      <c r="W232" s="157" t="str">
        <f t="shared" si="97"/>
        <v> </v>
      </c>
      <c r="X232" s="102"/>
      <c r="Y232" s="100"/>
      <c r="Z232" s="331" t="str">
        <f t="shared" si="83"/>
        <v> </v>
      </c>
      <c r="AA232" s="332" t="str">
        <f t="shared" si="98"/>
        <v> </v>
      </c>
      <c r="AB232" s="335">
        <f t="shared" si="99"/>
        <v>0</v>
      </c>
      <c r="AF232" s="157" t="str">
        <f t="shared" si="84"/>
        <v> </v>
      </c>
      <c r="AG232" s="157" t="str">
        <f t="shared" si="85"/>
        <v> </v>
      </c>
      <c r="AH232" s="157" t="str">
        <f t="shared" si="86"/>
        <v> </v>
      </c>
      <c r="AI232" s="157" t="str">
        <f t="shared" si="87"/>
        <v> </v>
      </c>
      <c r="AJ232" s="157" t="str">
        <f t="shared" si="88"/>
        <v> </v>
      </c>
      <c r="AK232" s="157" t="str">
        <f t="shared" si="89"/>
        <v> </v>
      </c>
      <c r="AL232" s="157" t="str">
        <f t="shared" si="90"/>
        <v> </v>
      </c>
      <c r="AM232" s="157" t="str">
        <f t="shared" si="91"/>
        <v> </v>
      </c>
      <c r="AN232" s="157" t="str">
        <f t="shared" si="92"/>
        <v> </v>
      </c>
      <c r="AO232" s="157" t="str">
        <f t="shared" si="93"/>
        <v> </v>
      </c>
    </row>
    <row r="233" spans="1:41" ht="12.75">
      <c r="A233" s="246" t="str">
        <f t="shared" si="94"/>
        <v> </v>
      </c>
      <c r="J233" s="184" t="str">
        <f t="shared" si="79"/>
        <v> </v>
      </c>
      <c r="K233" s="100"/>
      <c r="L233" s="325"/>
      <c r="N233" s="167" t="str">
        <f t="shared" si="80"/>
        <v> </v>
      </c>
      <c r="O233" s="157" t="str">
        <f t="shared" si="95"/>
        <v> </v>
      </c>
      <c r="P233" s="102"/>
      <c r="Q233" s="100"/>
      <c r="R233" s="331" t="str">
        <f t="shared" si="81"/>
        <v> </v>
      </c>
      <c r="S233" s="332" t="str">
        <f t="shared" si="96"/>
        <v> </v>
      </c>
      <c r="V233" s="167" t="str">
        <f t="shared" si="82"/>
        <v> </v>
      </c>
      <c r="W233" s="157" t="str">
        <f t="shared" si="97"/>
        <v> </v>
      </c>
      <c r="X233" s="102"/>
      <c r="Y233" s="100"/>
      <c r="Z233" s="331" t="str">
        <f t="shared" si="83"/>
        <v> </v>
      </c>
      <c r="AA233" s="332" t="str">
        <f t="shared" si="98"/>
        <v> </v>
      </c>
      <c r="AB233" s="335">
        <f t="shared" si="99"/>
        <v>0</v>
      </c>
      <c r="AF233" s="157" t="str">
        <f t="shared" si="84"/>
        <v> </v>
      </c>
      <c r="AG233" s="157" t="str">
        <f t="shared" si="85"/>
        <v> </v>
      </c>
      <c r="AH233" s="157" t="str">
        <f t="shared" si="86"/>
        <v> </v>
      </c>
      <c r="AI233" s="157" t="str">
        <f t="shared" si="87"/>
        <v> </v>
      </c>
      <c r="AJ233" s="157" t="str">
        <f t="shared" si="88"/>
        <v> </v>
      </c>
      <c r="AK233" s="157" t="str">
        <f t="shared" si="89"/>
        <v> </v>
      </c>
      <c r="AL233" s="157" t="str">
        <f t="shared" si="90"/>
        <v> </v>
      </c>
      <c r="AM233" s="157" t="str">
        <f t="shared" si="91"/>
        <v> </v>
      </c>
      <c r="AN233" s="157" t="str">
        <f t="shared" si="92"/>
        <v> </v>
      </c>
      <c r="AO233" s="157" t="str">
        <f t="shared" si="93"/>
        <v> </v>
      </c>
    </row>
    <row r="234" spans="1:41" ht="12.75">
      <c r="A234" s="246" t="str">
        <f t="shared" si="94"/>
        <v> </v>
      </c>
      <c r="J234" s="184" t="str">
        <f t="shared" si="79"/>
        <v> </v>
      </c>
      <c r="K234" s="100"/>
      <c r="L234" s="325"/>
      <c r="N234" s="167" t="str">
        <f t="shared" si="80"/>
        <v> </v>
      </c>
      <c r="O234" s="157" t="str">
        <f t="shared" si="95"/>
        <v> </v>
      </c>
      <c r="P234" s="102"/>
      <c r="Q234" s="100"/>
      <c r="R234" s="331" t="str">
        <f t="shared" si="81"/>
        <v> </v>
      </c>
      <c r="S234" s="332" t="str">
        <f t="shared" si="96"/>
        <v> </v>
      </c>
      <c r="V234" s="167" t="str">
        <f t="shared" si="82"/>
        <v> </v>
      </c>
      <c r="W234" s="157" t="str">
        <f t="shared" si="97"/>
        <v> </v>
      </c>
      <c r="X234" s="102"/>
      <c r="Y234" s="100"/>
      <c r="Z234" s="331" t="str">
        <f t="shared" si="83"/>
        <v> </v>
      </c>
      <c r="AA234" s="332" t="str">
        <f t="shared" si="98"/>
        <v> </v>
      </c>
      <c r="AB234" s="335">
        <f t="shared" si="99"/>
        <v>0</v>
      </c>
      <c r="AF234" s="157" t="str">
        <f t="shared" si="84"/>
        <v> </v>
      </c>
      <c r="AG234" s="157" t="str">
        <f t="shared" si="85"/>
        <v> </v>
      </c>
      <c r="AH234" s="157" t="str">
        <f t="shared" si="86"/>
        <v> </v>
      </c>
      <c r="AI234" s="157" t="str">
        <f t="shared" si="87"/>
        <v> </v>
      </c>
      <c r="AJ234" s="157" t="str">
        <f t="shared" si="88"/>
        <v> </v>
      </c>
      <c r="AK234" s="157" t="str">
        <f t="shared" si="89"/>
        <v> </v>
      </c>
      <c r="AL234" s="157" t="str">
        <f t="shared" si="90"/>
        <v> </v>
      </c>
      <c r="AM234" s="157" t="str">
        <f t="shared" si="91"/>
        <v> </v>
      </c>
      <c r="AN234" s="157" t="str">
        <f t="shared" si="92"/>
        <v> </v>
      </c>
      <c r="AO234" s="157" t="str">
        <f t="shared" si="93"/>
        <v> </v>
      </c>
    </row>
    <row r="235" spans="1:41" ht="12.75">
      <c r="A235" s="246" t="str">
        <f t="shared" si="94"/>
        <v> </v>
      </c>
      <c r="J235" s="184" t="str">
        <f t="shared" si="79"/>
        <v> </v>
      </c>
      <c r="K235" s="100"/>
      <c r="L235" s="325"/>
      <c r="N235" s="167" t="str">
        <f t="shared" si="80"/>
        <v> </v>
      </c>
      <c r="O235" s="157" t="str">
        <f t="shared" si="95"/>
        <v> </v>
      </c>
      <c r="P235" s="102"/>
      <c r="Q235" s="100"/>
      <c r="R235" s="331" t="str">
        <f t="shared" si="81"/>
        <v> </v>
      </c>
      <c r="S235" s="332" t="str">
        <f t="shared" si="96"/>
        <v> </v>
      </c>
      <c r="V235" s="167" t="str">
        <f t="shared" si="82"/>
        <v> </v>
      </c>
      <c r="W235" s="157" t="str">
        <f t="shared" si="97"/>
        <v> </v>
      </c>
      <c r="X235" s="102"/>
      <c r="Y235" s="100"/>
      <c r="Z235" s="331" t="str">
        <f t="shared" si="83"/>
        <v> </v>
      </c>
      <c r="AA235" s="332" t="str">
        <f t="shared" si="98"/>
        <v> </v>
      </c>
      <c r="AB235" s="335">
        <f t="shared" si="99"/>
        <v>0</v>
      </c>
      <c r="AF235" s="157" t="str">
        <f t="shared" si="84"/>
        <v> </v>
      </c>
      <c r="AG235" s="157" t="str">
        <f t="shared" si="85"/>
        <v> </v>
      </c>
      <c r="AH235" s="157" t="str">
        <f t="shared" si="86"/>
        <v> </v>
      </c>
      <c r="AI235" s="157" t="str">
        <f t="shared" si="87"/>
        <v> </v>
      </c>
      <c r="AJ235" s="157" t="str">
        <f t="shared" si="88"/>
        <v> </v>
      </c>
      <c r="AK235" s="157" t="str">
        <f t="shared" si="89"/>
        <v> </v>
      </c>
      <c r="AL235" s="157" t="str">
        <f t="shared" si="90"/>
        <v> </v>
      </c>
      <c r="AM235" s="157" t="str">
        <f t="shared" si="91"/>
        <v> </v>
      </c>
      <c r="AN235" s="157" t="str">
        <f t="shared" si="92"/>
        <v> </v>
      </c>
      <c r="AO235" s="157" t="str">
        <f t="shared" si="93"/>
        <v> </v>
      </c>
    </row>
    <row r="236" spans="1:41" ht="12.75">
      <c r="A236" s="246" t="str">
        <f t="shared" si="94"/>
        <v> </v>
      </c>
      <c r="J236" s="184" t="str">
        <f t="shared" si="79"/>
        <v> </v>
      </c>
      <c r="K236" s="100"/>
      <c r="L236" s="325"/>
      <c r="N236" s="167" t="str">
        <f t="shared" si="80"/>
        <v> </v>
      </c>
      <c r="O236" s="157" t="str">
        <f t="shared" si="95"/>
        <v> </v>
      </c>
      <c r="P236" s="102"/>
      <c r="Q236" s="100"/>
      <c r="R236" s="331" t="str">
        <f t="shared" si="81"/>
        <v> </v>
      </c>
      <c r="S236" s="332" t="str">
        <f t="shared" si="96"/>
        <v> </v>
      </c>
      <c r="V236" s="167" t="str">
        <f t="shared" si="82"/>
        <v> </v>
      </c>
      <c r="W236" s="157" t="str">
        <f t="shared" si="97"/>
        <v> </v>
      </c>
      <c r="X236" s="102"/>
      <c r="Y236" s="100"/>
      <c r="Z236" s="331" t="str">
        <f t="shared" si="83"/>
        <v> </v>
      </c>
      <c r="AA236" s="332" t="str">
        <f t="shared" si="98"/>
        <v> </v>
      </c>
      <c r="AB236" s="335">
        <f t="shared" si="99"/>
        <v>0</v>
      </c>
      <c r="AF236" s="157" t="str">
        <f t="shared" si="84"/>
        <v> </v>
      </c>
      <c r="AG236" s="157" t="str">
        <f t="shared" si="85"/>
        <v> </v>
      </c>
      <c r="AH236" s="157" t="str">
        <f t="shared" si="86"/>
        <v> </v>
      </c>
      <c r="AI236" s="157" t="str">
        <f t="shared" si="87"/>
        <v> </v>
      </c>
      <c r="AJ236" s="157" t="str">
        <f t="shared" si="88"/>
        <v> </v>
      </c>
      <c r="AK236" s="157" t="str">
        <f t="shared" si="89"/>
        <v> </v>
      </c>
      <c r="AL236" s="157" t="str">
        <f t="shared" si="90"/>
        <v> </v>
      </c>
      <c r="AM236" s="157" t="str">
        <f t="shared" si="91"/>
        <v> </v>
      </c>
      <c r="AN236" s="157" t="str">
        <f t="shared" si="92"/>
        <v> </v>
      </c>
      <c r="AO236" s="157" t="str">
        <f t="shared" si="93"/>
        <v> </v>
      </c>
    </row>
    <row r="237" spans="1:41" ht="12.75">
      <c r="A237" s="246" t="str">
        <f t="shared" si="94"/>
        <v> </v>
      </c>
      <c r="J237" s="184" t="str">
        <f t="shared" si="79"/>
        <v> </v>
      </c>
      <c r="K237" s="100"/>
      <c r="L237" s="325"/>
      <c r="N237" s="167" t="str">
        <f t="shared" si="80"/>
        <v> </v>
      </c>
      <c r="O237" s="157" t="str">
        <f t="shared" si="95"/>
        <v> </v>
      </c>
      <c r="P237" s="102"/>
      <c r="Q237" s="100"/>
      <c r="R237" s="331" t="str">
        <f t="shared" si="81"/>
        <v> </v>
      </c>
      <c r="S237" s="332" t="str">
        <f t="shared" si="96"/>
        <v> </v>
      </c>
      <c r="V237" s="167" t="str">
        <f t="shared" si="82"/>
        <v> </v>
      </c>
      <c r="W237" s="157" t="str">
        <f t="shared" si="97"/>
        <v> </v>
      </c>
      <c r="X237" s="102"/>
      <c r="Y237" s="100"/>
      <c r="Z237" s="331" t="str">
        <f t="shared" si="83"/>
        <v> </v>
      </c>
      <c r="AA237" s="332" t="str">
        <f t="shared" si="98"/>
        <v> </v>
      </c>
      <c r="AB237" s="335">
        <f t="shared" si="99"/>
        <v>0</v>
      </c>
      <c r="AF237" s="157" t="str">
        <f t="shared" si="84"/>
        <v> </v>
      </c>
      <c r="AG237" s="157" t="str">
        <f t="shared" si="85"/>
        <v> </v>
      </c>
      <c r="AH237" s="157" t="str">
        <f t="shared" si="86"/>
        <v> </v>
      </c>
      <c r="AI237" s="157" t="str">
        <f t="shared" si="87"/>
        <v> </v>
      </c>
      <c r="AJ237" s="157" t="str">
        <f t="shared" si="88"/>
        <v> </v>
      </c>
      <c r="AK237" s="157" t="str">
        <f t="shared" si="89"/>
        <v> </v>
      </c>
      <c r="AL237" s="157" t="str">
        <f t="shared" si="90"/>
        <v> </v>
      </c>
      <c r="AM237" s="157" t="str">
        <f t="shared" si="91"/>
        <v> </v>
      </c>
      <c r="AN237" s="157" t="str">
        <f t="shared" si="92"/>
        <v> </v>
      </c>
      <c r="AO237" s="157" t="str">
        <f t="shared" si="93"/>
        <v> </v>
      </c>
    </row>
    <row r="238" spans="1:41" ht="12.75">
      <c r="A238" s="246" t="str">
        <f t="shared" si="94"/>
        <v> </v>
      </c>
      <c r="J238" s="184" t="str">
        <f t="shared" si="79"/>
        <v> </v>
      </c>
      <c r="K238" s="100"/>
      <c r="L238" s="325"/>
      <c r="N238" s="167" t="str">
        <f t="shared" si="80"/>
        <v> </v>
      </c>
      <c r="O238" s="157" t="str">
        <f t="shared" si="95"/>
        <v> </v>
      </c>
      <c r="P238" s="102"/>
      <c r="Q238" s="100"/>
      <c r="R238" s="331" t="str">
        <f t="shared" si="81"/>
        <v> </v>
      </c>
      <c r="S238" s="332" t="str">
        <f t="shared" si="96"/>
        <v> </v>
      </c>
      <c r="V238" s="167" t="str">
        <f t="shared" si="82"/>
        <v> </v>
      </c>
      <c r="W238" s="157" t="str">
        <f t="shared" si="97"/>
        <v> </v>
      </c>
      <c r="X238" s="102"/>
      <c r="Y238" s="100"/>
      <c r="Z238" s="331" t="str">
        <f t="shared" si="83"/>
        <v> </v>
      </c>
      <c r="AA238" s="332" t="str">
        <f t="shared" si="98"/>
        <v> </v>
      </c>
      <c r="AB238" s="335">
        <f t="shared" si="99"/>
        <v>0</v>
      </c>
      <c r="AF238" s="157" t="str">
        <f t="shared" si="84"/>
        <v> </v>
      </c>
      <c r="AG238" s="157" t="str">
        <f t="shared" si="85"/>
        <v> </v>
      </c>
      <c r="AH238" s="157" t="str">
        <f t="shared" si="86"/>
        <v> </v>
      </c>
      <c r="AI238" s="157" t="str">
        <f t="shared" si="87"/>
        <v> </v>
      </c>
      <c r="AJ238" s="157" t="str">
        <f t="shared" si="88"/>
        <v> </v>
      </c>
      <c r="AK238" s="157" t="str">
        <f t="shared" si="89"/>
        <v> </v>
      </c>
      <c r="AL238" s="157" t="str">
        <f t="shared" si="90"/>
        <v> </v>
      </c>
      <c r="AM238" s="157" t="str">
        <f t="shared" si="91"/>
        <v> </v>
      </c>
      <c r="AN238" s="157" t="str">
        <f t="shared" si="92"/>
        <v> </v>
      </c>
      <c r="AO238" s="157" t="str">
        <f t="shared" si="93"/>
        <v> </v>
      </c>
    </row>
    <row r="239" spans="1:41" ht="12.75">
      <c r="A239" s="246" t="str">
        <f t="shared" si="94"/>
        <v> </v>
      </c>
      <c r="J239" s="184" t="str">
        <f t="shared" si="79"/>
        <v> </v>
      </c>
      <c r="K239" s="100"/>
      <c r="L239" s="325"/>
      <c r="N239" s="167" t="str">
        <f t="shared" si="80"/>
        <v> </v>
      </c>
      <c r="O239" s="157" t="str">
        <f t="shared" si="95"/>
        <v> </v>
      </c>
      <c r="P239" s="102"/>
      <c r="Q239" s="100"/>
      <c r="R239" s="331" t="str">
        <f t="shared" si="81"/>
        <v> </v>
      </c>
      <c r="S239" s="332" t="str">
        <f t="shared" si="96"/>
        <v> </v>
      </c>
      <c r="V239" s="167" t="str">
        <f t="shared" si="82"/>
        <v> </v>
      </c>
      <c r="W239" s="157" t="str">
        <f t="shared" si="97"/>
        <v> </v>
      </c>
      <c r="X239" s="102"/>
      <c r="Y239" s="100"/>
      <c r="Z239" s="331" t="str">
        <f t="shared" si="83"/>
        <v> </v>
      </c>
      <c r="AA239" s="332" t="str">
        <f t="shared" si="98"/>
        <v> </v>
      </c>
      <c r="AB239" s="335">
        <f t="shared" si="99"/>
        <v>0</v>
      </c>
      <c r="AF239" s="157" t="str">
        <f t="shared" si="84"/>
        <v> </v>
      </c>
      <c r="AG239" s="157" t="str">
        <f t="shared" si="85"/>
        <v> </v>
      </c>
      <c r="AH239" s="157" t="str">
        <f t="shared" si="86"/>
        <v> </v>
      </c>
      <c r="AI239" s="157" t="str">
        <f t="shared" si="87"/>
        <v> </v>
      </c>
      <c r="AJ239" s="157" t="str">
        <f t="shared" si="88"/>
        <v> </v>
      </c>
      <c r="AK239" s="157" t="str">
        <f t="shared" si="89"/>
        <v> </v>
      </c>
      <c r="AL239" s="157" t="str">
        <f t="shared" si="90"/>
        <v> </v>
      </c>
      <c r="AM239" s="157" t="str">
        <f t="shared" si="91"/>
        <v> </v>
      </c>
      <c r="AN239" s="157" t="str">
        <f t="shared" si="92"/>
        <v> </v>
      </c>
      <c r="AO239" s="157" t="str">
        <f t="shared" si="93"/>
        <v> </v>
      </c>
    </row>
    <row r="240" spans="1:41" ht="12.75">
      <c r="A240" s="246" t="str">
        <f t="shared" si="94"/>
        <v> </v>
      </c>
      <c r="J240" s="184" t="str">
        <f t="shared" si="79"/>
        <v> </v>
      </c>
      <c r="K240" s="100"/>
      <c r="L240" s="325"/>
      <c r="N240" s="167" t="str">
        <f t="shared" si="80"/>
        <v> </v>
      </c>
      <c r="O240" s="157" t="str">
        <f t="shared" si="95"/>
        <v> </v>
      </c>
      <c r="P240" s="102"/>
      <c r="Q240" s="100"/>
      <c r="R240" s="331" t="str">
        <f t="shared" si="81"/>
        <v> </v>
      </c>
      <c r="S240" s="332" t="str">
        <f t="shared" si="96"/>
        <v> </v>
      </c>
      <c r="V240" s="167" t="str">
        <f t="shared" si="82"/>
        <v> </v>
      </c>
      <c r="W240" s="157" t="str">
        <f t="shared" si="97"/>
        <v> </v>
      </c>
      <c r="X240" s="102"/>
      <c r="Y240" s="100"/>
      <c r="Z240" s="331" t="str">
        <f t="shared" si="83"/>
        <v> </v>
      </c>
      <c r="AA240" s="332" t="str">
        <f t="shared" si="98"/>
        <v> </v>
      </c>
      <c r="AB240" s="335">
        <f t="shared" si="99"/>
        <v>0</v>
      </c>
      <c r="AF240" s="157" t="str">
        <f t="shared" si="84"/>
        <v> </v>
      </c>
      <c r="AG240" s="157" t="str">
        <f t="shared" si="85"/>
        <v> </v>
      </c>
      <c r="AH240" s="157" t="str">
        <f t="shared" si="86"/>
        <v> </v>
      </c>
      <c r="AI240" s="157" t="str">
        <f t="shared" si="87"/>
        <v> </v>
      </c>
      <c r="AJ240" s="157" t="str">
        <f t="shared" si="88"/>
        <v> </v>
      </c>
      <c r="AK240" s="157" t="str">
        <f t="shared" si="89"/>
        <v> </v>
      </c>
      <c r="AL240" s="157" t="str">
        <f t="shared" si="90"/>
        <v> </v>
      </c>
      <c r="AM240" s="157" t="str">
        <f t="shared" si="91"/>
        <v> </v>
      </c>
      <c r="AN240" s="157" t="str">
        <f t="shared" si="92"/>
        <v> </v>
      </c>
      <c r="AO240" s="157" t="str">
        <f t="shared" si="93"/>
        <v> </v>
      </c>
    </row>
    <row r="241" spans="1:41" ht="12.75">
      <c r="A241" s="246" t="str">
        <f t="shared" si="94"/>
        <v> </v>
      </c>
      <c r="J241" s="184" t="str">
        <f t="shared" si="79"/>
        <v> </v>
      </c>
      <c r="K241" s="100"/>
      <c r="L241" s="325"/>
      <c r="N241" s="167" t="str">
        <f t="shared" si="80"/>
        <v> </v>
      </c>
      <c r="O241" s="157" t="str">
        <f t="shared" si="95"/>
        <v> </v>
      </c>
      <c r="P241" s="102"/>
      <c r="Q241" s="100"/>
      <c r="R241" s="331" t="str">
        <f t="shared" si="81"/>
        <v> </v>
      </c>
      <c r="S241" s="332" t="str">
        <f t="shared" si="96"/>
        <v> </v>
      </c>
      <c r="V241" s="167" t="str">
        <f t="shared" si="82"/>
        <v> </v>
      </c>
      <c r="W241" s="157" t="str">
        <f t="shared" si="97"/>
        <v> </v>
      </c>
      <c r="X241" s="102"/>
      <c r="Y241" s="100"/>
      <c r="Z241" s="331" t="str">
        <f t="shared" si="83"/>
        <v> </v>
      </c>
      <c r="AA241" s="332" t="str">
        <f t="shared" si="98"/>
        <v> </v>
      </c>
      <c r="AB241" s="335">
        <f t="shared" si="99"/>
        <v>0</v>
      </c>
      <c r="AF241" s="157" t="str">
        <f t="shared" si="84"/>
        <v> </v>
      </c>
      <c r="AG241" s="157" t="str">
        <f t="shared" si="85"/>
        <v> </v>
      </c>
      <c r="AH241" s="157" t="str">
        <f t="shared" si="86"/>
        <v> </v>
      </c>
      <c r="AI241" s="157" t="str">
        <f t="shared" si="87"/>
        <v> </v>
      </c>
      <c r="AJ241" s="157" t="str">
        <f t="shared" si="88"/>
        <v> </v>
      </c>
      <c r="AK241" s="157" t="str">
        <f t="shared" si="89"/>
        <v> </v>
      </c>
      <c r="AL241" s="157" t="str">
        <f t="shared" si="90"/>
        <v> </v>
      </c>
      <c r="AM241" s="157" t="str">
        <f t="shared" si="91"/>
        <v> </v>
      </c>
      <c r="AN241" s="157" t="str">
        <f t="shared" si="92"/>
        <v> </v>
      </c>
      <c r="AO241" s="157" t="str">
        <f t="shared" si="93"/>
        <v> </v>
      </c>
    </row>
    <row r="242" spans="1:41" ht="12.75">
      <c r="A242" s="246" t="str">
        <f t="shared" si="94"/>
        <v> </v>
      </c>
      <c r="J242" s="184" t="str">
        <f t="shared" si="79"/>
        <v> </v>
      </c>
      <c r="K242" s="100"/>
      <c r="L242" s="325"/>
      <c r="N242" s="167" t="str">
        <f t="shared" si="80"/>
        <v> </v>
      </c>
      <c r="O242" s="157" t="str">
        <f t="shared" si="95"/>
        <v> </v>
      </c>
      <c r="P242" s="102"/>
      <c r="Q242" s="100"/>
      <c r="R242" s="331" t="str">
        <f t="shared" si="81"/>
        <v> </v>
      </c>
      <c r="S242" s="332" t="str">
        <f t="shared" si="96"/>
        <v> </v>
      </c>
      <c r="V242" s="167" t="str">
        <f t="shared" si="82"/>
        <v> </v>
      </c>
      <c r="W242" s="157" t="str">
        <f t="shared" si="97"/>
        <v> </v>
      </c>
      <c r="X242" s="102"/>
      <c r="Y242" s="100"/>
      <c r="Z242" s="331" t="str">
        <f t="shared" si="83"/>
        <v> </v>
      </c>
      <c r="AA242" s="332" t="str">
        <f t="shared" si="98"/>
        <v> </v>
      </c>
      <c r="AB242" s="335">
        <f t="shared" si="99"/>
        <v>0</v>
      </c>
      <c r="AF242" s="157" t="str">
        <f t="shared" si="84"/>
        <v> </v>
      </c>
      <c r="AG242" s="157" t="str">
        <f t="shared" si="85"/>
        <v> </v>
      </c>
      <c r="AH242" s="157" t="str">
        <f t="shared" si="86"/>
        <v> </v>
      </c>
      <c r="AI242" s="157" t="str">
        <f t="shared" si="87"/>
        <v> </v>
      </c>
      <c r="AJ242" s="157" t="str">
        <f t="shared" si="88"/>
        <v> </v>
      </c>
      <c r="AK242" s="157" t="str">
        <f t="shared" si="89"/>
        <v> </v>
      </c>
      <c r="AL242" s="157" t="str">
        <f t="shared" si="90"/>
        <v> </v>
      </c>
      <c r="AM242" s="157" t="str">
        <f t="shared" si="91"/>
        <v> </v>
      </c>
      <c r="AN242" s="157" t="str">
        <f t="shared" si="92"/>
        <v> </v>
      </c>
      <c r="AO242" s="157" t="str">
        <f t="shared" si="93"/>
        <v> </v>
      </c>
    </row>
    <row r="243" spans="1:41" ht="12.75">
      <c r="A243" s="246" t="str">
        <f t="shared" si="94"/>
        <v> </v>
      </c>
      <c r="J243" s="184" t="str">
        <f t="shared" si="79"/>
        <v> </v>
      </c>
      <c r="K243" s="100"/>
      <c r="L243" s="325"/>
      <c r="N243" s="167" t="str">
        <f t="shared" si="80"/>
        <v> </v>
      </c>
      <c r="O243" s="157" t="str">
        <f t="shared" si="95"/>
        <v> </v>
      </c>
      <c r="P243" s="102"/>
      <c r="Q243" s="100"/>
      <c r="R243" s="331" t="str">
        <f t="shared" si="81"/>
        <v> </v>
      </c>
      <c r="S243" s="332" t="str">
        <f t="shared" si="96"/>
        <v> </v>
      </c>
      <c r="V243" s="167" t="str">
        <f t="shared" si="82"/>
        <v> </v>
      </c>
      <c r="W243" s="157" t="str">
        <f t="shared" si="97"/>
        <v> </v>
      </c>
      <c r="X243" s="102"/>
      <c r="Y243" s="100"/>
      <c r="Z243" s="331" t="str">
        <f t="shared" si="83"/>
        <v> </v>
      </c>
      <c r="AA243" s="332" t="str">
        <f t="shared" si="98"/>
        <v> </v>
      </c>
      <c r="AB243" s="335">
        <f t="shared" si="99"/>
        <v>0</v>
      </c>
      <c r="AF243" s="157" t="str">
        <f t="shared" si="84"/>
        <v> </v>
      </c>
      <c r="AG243" s="157" t="str">
        <f t="shared" si="85"/>
        <v> </v>
      </c>
      <c r="AH243" s="157" t="str">
        <f t="shared" si="86"/>
        <v> </v>
      </c>
      <c r="AI243" s="157" t="str">
        <f t="shared" si="87"/>
        <v> </v>
      </c>
      <c r="AJ243" s="157" t="str">
        <f t="shared" si="88"/>
        <v> </v>
      </c>
      <c r="AK243" s="157" t="str">
        <f t="shared" si="89"/>
        <v> </v>
      </c>
      <c r="AL243" s="157" t="str">
        <f t="shared" si="90"/>
        <v> </v>
      </c>
      <c r="AM243" s="157" t="str">
        <f t="shared" si="91"/>
        <v> </v>
      </c>
      <c r="AN243" s="157" t="str">
        <f t="shared" si="92"/>
        <v> </v>
      </c>
      <c r="AO243" s="157" t="str">
        <f t="shared" si="93"/>
        <v> </v>
      </c>
    </row>
    <row r="244" spans="1:41" ht="12.75">
      <c r="A244" s="246" t="str">
        <f t="shared" si="94"/>
        <v> </v>
      </c>
      <c r="J244" s="184" t="str">
        <f t="shared" si="79"/>
        <v> </v>
      </c>
      <c r="K244" s="100"/>
      <c r="L244" s="325"/>
      <c r="N244" s="167" t="str">
        <f t="shared" si="80"/>
        <v> </v>
      </c>
      <c r="O244" s="157" t="str">
        <f t="shared" si="95"/>
        <v> </v>
      </c>
      <c r="P244" s="102"/>
      <c r="Q244" s="100"/>
      <c r="R244" s="331" t="str">
        <f t="shared" si="81"/>
        <v> </v>
      </c>
      <c r="S244" s="332" t="str">
        <f t="shared" si="96"/>
        <v> </v>
      </c>
      <c r="V244" s="167" t="str">
        <f t="shared" si="82"/>
        <v> </v>
      </c>
      <c r="W244" s="157" t="str">
        <f t="shared" si="97"/>
        <v> </v>
      </c>
      <c r="X244" s="102"/>
      <c r="Y244" s="100"/>
      <c r="Z244" s="331" t="str">
        <f t="shared" si="83"/>
        <v> </v>
      </c>
      <c r="AA244" s="332" t="str">
        <f t="shared" si="98"/>
        <v> </v>
      </c>
      <c r="AB244" s="335">
        <f t="shared" si="99"/>
        <v>0</v>
      </c>
      <c r="AF244" s="157" t="str">
        <f t="shared" si="84"/>
        <v> </v>
      </c>
      <c r="AG244" s="157" t="str">
        <f t="shared" si="85"/>
        <v> </v>
      </c>
      <c r="AH244" s="157" t="str">
        <f t="shared" si="86"/>
        <v> </v>
      </c>
      <c r="AI244" s="157" t="str">
        <f t="shared" si="87"/>
        <v> </v>
      </c>
      <c r="AJ244" s="157" t="str">
        <f t="shared" si="88"/>
        <v> </v>
      </c>
      <c r="AK244" s="157" t="str">
        <f t="shared" si="89"/>
        <v> </v>
      </c>
      <c r="AL244" s="157" t="str">
        <f t="shared" si="90"/>
        <v> </v>
      </c>
      <c r="AM244" s="157" t="str">
        <f t="shared" si="91"/>
        <v> </v>
      </c>
      <c r="AN244" s="157" t="str">
        <f t="shared" si="92"/>
        <v> </v>
      </c>
      <c r="AO244" s="157" t="str">
        <f t="shared" si="93"/>
        <v> </v>
      </c>
    </row>
    <row r="245" spans="1:41" ht="12.75">
      <c r="A245" s="246" t="str">
        <f t="shared" si="94"/>
        <v> </v>
      </c>
      <c r="J245" s="184" t="str">
        <f t="shared" si="79"/>
        <v> </v>
      </c>
      <c r="K245" s="100"/>
      <c r="L245" s="325"/>
      <c r="N245" s="167" t="str">
        <f t="shared" si="80"/>
        <v> </v>
      </c>
      <c r="O245" s="157" t="str">
        <f t="shared" si="95"/>
        <v> </v>
      </c>
      <c r="P245" s="102"/>
      <c r="Q245" s="100"/>
      <c r="R245" s="331" t="str">
        <f t="shared" si="81"/>
        <v> </v>
      </c>
      <c r="S245" s="332" t="str">
        <f t="shared" si="96"/>
        <v> </v>
      </c>
      <c r="V245" s="167" t="str">
        <f t="shared" si="82"/>
        <v> </v>
      </c>
      <c r="W245" s="157" t="str">
        <f t="shared" si="97"/>
        <v> </v>
      </c>
      <c r="X245" s="102"/>
      <c r="Y245" s="100"/>
      <c r="Z245" s="331" t="str">
        <f t="shared" si="83"/>
        <v> </v>
      </c>
      <c r="AA245" s="332" t="str">
        <f t="shared" si="98"/>
        <v> </v>
      </c>
      <c r="AB245" s="335">
        <f t="shared" si="99"/>
        <v>0</v>
      </c>
      <c r="AF245" s="157" t="str">
        <f t="shared" si="84"/>
        <v> </v>
      </c>
      <c r="AG245" s="157" t="str">
        <f t="shared" si="85"/>
        <v> </v>
      </c>
      <c r="AH245" s="157" t="str">
        <f t="shared" si="86"/>
        <v> </v>
      </c>
      <c r="AI245" s="157" t="str">
        <f t="shared" si="87"/>
        <v> </v>
      </c>
      <c r="AJ245" s="157" t="str">
        <f t="shared" si="88"/>
        <v> </v>
      </c>
      <c r="AK245" s="157" t="str">
        <f t="shared" si="89"/>
        <v> </v>
      </c>
      <c r="AL245" s="157" t="str">
        <f t="shared" si="90"/>
        <v> </v>
      </c>
      <c r="AM245" s="157" t="str">
        <f t="shared" si="91"/>
        <v> </v>
      </c>
      <c r="AN245" s="157" t="str">
        <f t="shared" si="92"/>
        <v> </v>
      </c>
      <c r="AO245" s="157" t="str">
        <f t="shared" si="93"/>
        <v> </v>
      </c>
    </row>
    <row r="246" spans="1:41" ht="12.75">
      <c r="A246" s="246" t="str">
        <f t="shared" si="94"/>
        <v> </v>
      </c>
      <c r="J246" s="184" t="str">
        <f t="shared" si="79"/>
        <v> </v>
      </c>
      <c r="K246" s="100"/>
      <c r="L246" s="325"/>
      <c r="N246" s="167" t="str">
        <f t="shared" si="80"/>
        <v> </v>
      </c>
      <c r="O246" s="157" t="str">
        <f t="shared" si="95"/>
        <v> </v>
      </c>
      <c r="P246" s="102"/>
      <c r="Q246" s="100"/>
      <c r="R246" s="331" t="str">
        <f t="shared" si="81"/>
        <v> </v>
      </c>
      <c r="S246" s="332" t="str">
        <f t="shared" si="96"/>
        <v> </v>
      </c>
      <c r="V246" s="167" t="str">
        <f t="shared" si="82"/>
        <v> </v>
      </c>
      <c r="W246" s="157" t="str">
        <f t="shared" si="97"/>
        <v> </v>
      </c>
      <c r="X246" s="102"/>
      <c r="Y246" s="100"/>
      <c r="Z246" s="331" t="str">
        <f t="shared" si="83"/>
        <v> </v>
      </c>
      <c r="AA246" s="332" t="str">
        <f t="shared" si="98"/>
        <v> </v>
      </c>
      <c r="AB246" s="335">
        <f t="shared" si="99"/>
        <v>0</v>
      </c>
      <c r="AF246" s="157" t="str">
        <f t="shared" si="84"/>
        <v> </v>
      </c>
      <c r="AG246" s="157" t="str">
        <f t="shared" si="85"/>
        <v> </v>
      </c>
      <c r="AH246" s="157" t="str">
        <f t="shared" si="86"/>
        <v> </v>
      </c>
      <c r="AI246" s="157" t="str">
        <f t="shared" si="87"/>
        <v> </v>
      </c>
      <c r="AJ246" s="157" t="str">
        <f t="shared" si="88"/>
        <v> </v>
      </c>
      <c r="AK246" s="157" t="str">
        <f t="shared" si="89"/>
        <v> </v>
      </c>
      <c r="AL246" s="157" t="str">
        <f t="shared" si="90"/>
        <v> </v>
      </c>
      <c r="AM246" s="157" t="str">
        <f t="shared" si="91"/>
        <v> </v>
      </c>
      <c r="AN246" s="157" t="str">
        <f t="shared" si="92"/>
        <v> </v>
      </c>
      <c r="AO246" s="157" t="str">
        <f t="shared" si="93"/>
        <v> </v>
      </c>
    </row>
    <row r="247" spans="1:41" ht="12.75">
      <c r="A247" s="246" t="str">
        <f t="shared" si="94"/>
        <v> </v>
      </c>
      <c r="J247" s="184" t="str">
        <f t="shared" si="79"/>
        <v> </v>
      </c>
      <c r="K247" s="100"/>
      <c r="L247" s="325"/>
      <c r="N247" s="167" t="str">
        <f t="shared" si="80"/>
        <v> </v>
      </c>
      <c r="O247" s="157" t="str">
        <f t="shared" si="95"/>
        <v> </v>
      </c>
      <c r="P247" s="102"/>
      <c r="Q247" s="100"/>
      <c r="R247" s="331" t="str">
        <f t="shared" si="81"/>
        <v> </v>
      </c>
      <c r="S247" s="332" t="str">
        <f t="shared" si="96"/>
        <v> </v>
      </c>
      <c r="V247" s="167" t="str">
        <f t="shared" si="82"/>
        <v> </v>
      </c>
      <c r="W247" s="157" t="str">
        <f t="shared" si="97"/>
        <v> </v>
      </c>
      <c r="X247" s="102"/>
      <c r="Y247" s="100"/>
      <c r="Z247" s="331" t="str">
        <f t="shared" si="83"/>
        <v> </v>
      </c>
      <c r="AA247" s="332" t="str">
        <f t="shared" si="98"/>
        <v> </v>
      </c>
      <c r="AB247" s="335">
        <f t="shared" si="99"/>
        <v>0</v>
      </c>
      <c r="AF247" s="157" t="str">
        <f t="shared" si="84"/>
        <v> </v>
      </c>
      <c r="AG247" s="157" t="str">
        <f t="shared" si="85"/>
        <v> </v>
      </c>
      <c r="AH247" s="157" t="str">
        <f t="shared" si="86"/>
        <v> </v>
      </c>
      <c r="AI247" s="157" t="str">
        <f t="shared" si="87"/>
        <v> </v>
      </c>
      <c r="AJ247" s="157" t="str">
        <f t="shared" si="88"/>
        <v> </v>
      </c>
      <c r="AK247" s="157" t="str">
        <f t="shared" si="89"/>
        <v> </v>
      </c>
      <c r="AL247" s="157" t="str">
        <f t="shared" si="90"/>
        <v> </v>
      </c>
      <c r="AM247" s="157" t="str">
        <f t="shared" si="91"/>
        <v> </v>
      </c>
      <c r="AN247" s="157" t="str">
        <f t="shared" si="92"/>
        <v> </v>
      </c>
      <c r="AO247" s="157" t="str">
        <f t="shared" si="93"/>
        <v> </v>
      </c>
    </row>
    <row r="248" spans="1:41" ht="12.75">
      <c r="A248" s="246" t="str">
        <f t="shared" si="94"/>
        <v> </v>
      </c>
      <c r="J248" s="184" t="str">
        <f t="shared" si="79"/>
        <v> </v>
      </c>
      <c r="K248" s="100"/>
      <c r="L248" s="325"/>
      <c r="N248" s="167" t="str">
        <f t="shared" si="80"/>
        <v> </v>
      </c>
      <c r="O248" s="157" t="str">
        <f t="shared" si="95"/>
        <v> </v>
      </c>
      <c r="P248" s="102"/>
      <c r="Q248" s="100"/>
      <c r="R248" s="331" t="str">
        <f t="shared" si="81"/>
        <v> </v>
      </c>
      <c r="S248" s="332" t="str">
        <f t="shared" si="96"/>
        <v> </v>
      </c>
      <c r="V248" s="167" t="str">
        <f t="shared" si="82"/>
        <v> </v>
      </c>
      <c r="W248" s="157" t="str">
        <f t="shared" si="97"/>
        <v> </v>
      </c>
      <c r="X248" s="102"/>
      <c r="Y248" s="100"/>
      <c r="Z248" s="331" t="str">
        <f t="shared" si="83"/>
        <v> </v>
      </c>
      <c r="AA248" s="332" t="str">
        <f t="shared" si="98"/>
        <v> </v>
      </c>
      <c r="AB248" s="335">
        <f t="shared" si="99"/>
        <v>0</v>
      </c>
      <c r="AF248" s="157" t="str">
        <f t="shared" si="84"/>
        <v> </v>
      </c>
      <c r="AG248" s="157" t="str">
        <f t="shared" si="85"/>
        <v> </v>
      </c>
      <c r="AH248" s="157" t="str">
        <f t="shared" si="86"/>
        <v> </v>
      </c>
      <c r="AI248" s="157" t="str">
        <f t="shared" si="87"/>
        <v> </v>
      </c>
      <c r="AJ248" s="157" t="str">
        <f t="shared" si="88"/>
        <v> </v>
      </c>
      <c r="AK248" s="157" t="str">
        <f t="shared" si="89"/>
        <v> </v>
      </c>
      <c r="AL248" s="157" t="str">
        <f t="shared" si="90"/>
        <v> </v>
      </c>
      <c r="AM248" s="157" t="str">
        <f t="shared" si="91"/>
        <v> </v>
      </c>
      <c r="AN248" s="157" t="str">
        <f t="shared" si="92"/>
        <v> </v>
      </c>
      <c r="AO248" s="157" t="str">
        <f t="shared" si="93"/>
        <v> </v>
      </c>
    </row>
    <row r="249" spans="1:41" ht="12.75">
      <c r="A249" s="246" t="str">
        <f t="shared" si="94"/>
        <v> </v>
      </c>
      <c r="J249" s="184" t="str">
        <f t="shared" si="79"/>
        <v> </v>
      </c>
      <c r="K249" s="100"/>
      <c r="L249" s="325"/>
      <c r="N249" s="167" t="str">
        <f t="shared" si="80"/>
        <v> </v>
      </c>
      <c r="O249" s="157" t="str">
        <f t="shared" si="95"/>
        <v> </v>
      </c>
      <c r="P249" s="102"/>
      <c r="Q249" s="100"/>
      <c r="R249" s="331" t="str">
        <f t="shared" si="81"/>
        <v> </v>
      </c>
      <c r="S249" s="332" t="str">
        <f t="shared" si="96"/>
        <v> </v>
      </c>
      <c r="V249" s="167" t="str">
        <f t="shared" si="82"/>
        <v> </v>
      </c>
      <c r="W249" s="157" t="str">
        <f t="shared" si="97"/>
        <v> </v>
      </c>
      <c r="X249" s="102"/>
      <c r="Y249" s="100"/>
      <c r="Z249" s="331" t="str">
        <f t="shared" si="83"/>
        <v> </v>
      </c>
      <c r="AA249" s="332" t="str">
        <f t="shared" si="98"/>
        <v> </v>
      </c>
      <c r="AB249" s="335">
        <f t="shared" si="99"/>
        <v>0</v>
      </c>
      <c r="AF249" s="157" t="str">
        <f t="shared" si="84"/>
        <v> </v>
      </c>
      <c r="AG249" s="157" t="str">
        <f t="shared" si="85"/>
        <v> </v>
      </c>
      <c r="AH249" s="157" t="str">
        <f t="shared" si="86"/>
        <v> </v>
      </c>
      <c r="AI249" s="157" t="str">
        <f t="shared" si="87"/>
        <v> </v>
      </c>
      <c r="AJ249" s="157" t="str">
        <f t="shared" si="88"/>
        <v> </v>
      </c>
      <c r="AK249" s="157" t="str">
        <f t="shared" si="89"/>
        <v> </v>
      </c>
      <c r="AL249" s="157" t="str">
        <f t="shared" si="90"/>
        <v> </v>
      </c>
      <c r="AM249" s="157" t="str">
        <f t="shared" si="91"/>
        <v> </v>
      </c>
      <c r="AN249" s="157" t="str">
        <f t="shared" si="92"/>
        <v> </v>
      </c>
      <c r="AO249" s="157" t="str">
        <f t="shared" si="93"/>
        <v> </v>
      </c>
    </row>
    <row r="250" spans="1:41" ht="12.75">
      <c r="A250" s="246" t="str">
        <f t="shared" si="94"/>
        <v> </v>
      </c>
      <c r="J250" s="184" t="str">
        <f t="shared" si="79"/>
        <v> </v>
      </c>
      <c r="K250" s="100"/>
      <c r="L250" s="325"/>
      <c r="N250" s="167" t="str">
        <f t="shared" si="80"/>
        <v> </v>
      </c>
      <c r="O250" s="157" t="str">
        <f t="shared" si="95"/>
        <v> </v>
      </c>
      <c r="P250" s="102"/>
      <c r="Q250" s="100"/>
      <c r="R250" s="331" t="str">
        <f t="shared" si="81"/>
        <v> </v>
      </c>
      <c r="S250" s="332" t="str">
        <f t="shared" si="96"/>
        <v> </v>
      </c>
      <c r="V250" s="167" t="str">
        <f t="shared" si="82"/>
        <v> </v>
      </c>
      <c r="W250" s="157" t="str">
        <f t="shared" si="97"/>
        <v> </v>
      </c>
      <c r="X250" s="102"/>
      <c r="Y250" s="100"/>
      <c r="Z250" s="331" t="str">
        <f t="shared" si="83"/>
        <v> </v>
      </c>
      <c r="AA250" s="332" t="str">
        <f t="shared" si="98"/>
        <v> </v>
      </c>
      <c r="AB250" s="335">
        <f t="shared" si="99"/>
        <v>0</v>
      </c>
      <c r="AF250" s="157" t="str">
        <f t="shared" si="84"/>
        <v> </v>
      </c>
      <c r="AG250" s="157" t="str">
        <f t="shared" si="85"/>
        <v> </v>
      </c>
      <c r="AH250" s="157" t="str">
        <f t="shared" si="86"/>
        <v> </v>
      </c>
      <c r="AI250" s="157" t="str">
        <f t="shared" si="87"/>
        <v> </v>
      </c>
      <c r="AJ250" s="157" t="str">
        <f t="shared" si="88"/>
        <v> </v>
      </c>
      <c r="AK250" s="157" t="str">
        <f t="shared" si="89"/>
        <v> </v>
      </c>
      <c r="AL250" s="157" t="str">
        <f t="shared" si="90"/>
        <v> </v>
      </c>
      <c r="AM250" s="157" t="str">
        <f t="shared" si="91"/>
        <v> </v>
      </c>
      <c r="AN250" s="157" t="str">
        <f t="shared" si="92"/>
        <v> </v>
      </c>
      <c r="AO250" s="157" t="str">
        <f t="shared" si="93"/>
        <v> </v>
      </c>
    </row>
    <row r="251" spans="1:41" ht="12.75">
      <c r="A251" s="246" t="str">
        <f t="shared" si="94"/>
        <v> </v>
      </c>
      <c r="J251" s="184" t="str">
        <f t="shared" si="79"/>
        <v> </v>
      </c>
      <c r="K251" s="100"/>
      <c r="L251" s="325"/>
      <c r="N251" s="167" t="str">
        <f t="shared" si="80"/>
        <v> </v>
      </c>
      <c r="O251" s="157" t="str">
        <f t="shared" si="95"/>
        <v> </v>
      </c>
      <c r="P251" s="102"/>
      <c r="Q251" s="100"/>
      <c r="R251" s="331" t="str">
        <f t="shared" si="81"/>
        <v> </v>
      </c>
      <c r="S251" s="332" t="str">
        <f t="shared" si="96"/>
        <v> </v>
      </c>
      <c r="V251" s="167" t="str">
        <f t="shared" si="82"/>
        <v> </v>
      </c>
      <c r="W251" s="157" t="str">
        <f t="shared" si="97"/>
        <v> </v>
      </c>
      <c r="X251" s="102"/>
      <c r="Y251" s="100"/>
      <c r="Z251" s="331" t="str">
        <f t="shared" si="83"/>
        <v> </v>
      </c>
      <c r="AA251" s="332" t="str">
        <f t="shared" si="98"/>
        <v> </v>
      </c>
      <c r="AB251" s="335">
        <f t="shared" si="99"/>
        <v>0</v>
      </c>
      <c r="AF251" s="157" t="str">
        <f t="shared" si="84"/>
        <v> </v>
      </c>
      <c r="AG251" s="157" t="str">
        <f t="shared" si="85"/>
        <v> </v>
      </c>
      <c r="AH251" s="157" t="str">
        <f t="shared" si="86"/>
        <v> </v>
      </c>
      <c r="AI251" s="157" t="str">
        <f t="shared" si="87"/>
        <v> </v>
      </c>
      <c r="AJ251" s="157" t="str">
        <f t="shared" si="88"/>
        <v> </v>
      </c>
      <c r="AK251" s="157" t="str">
        <f t="shared" si="89"/>
        <v> </v>
      </c>
      <c r="AL251" s="157" t="str">
        <f t="shared" si="90"/>
        <v> </v>
      </c>
      <c r="AM251" s="157" t="str">
        <f t="shared" si="91"/>
        <v> </v>
      </c>
      <c r="AN251" s="157" t="str">
        <f t="shared" si="92"/>
        <v> </v>
      </c>
      <c r="AO251" s="157" t="str">
        <f t="shared" si="93"/>
        <v> </v>
      </c>
    </row>
    <row r="252" spans="1:41" ht="12.75">
      <c r="A252" s="246" t="str">
        <f t="shared" si="94"/>
        <v> </v>
      </c>
      <c r="J252" s="184" t="str">
        <f t="shared" si="79"/>
        <v> </v>
      </c>
      <c r="K252" s="100"/>
      <c r="L252" s="325"/>
      <c r="N252" s="167" t="str">
        <f t="shared" si="80"/>
        <v> </v>
      </c>
      <c r="O252" s="157" t="str">
        <f t="shared" si="95"/>
        <v> </v>
      </c>
      <c r="P252" s="102"/>
      <c r="Q252" s="100"/>
      <c r="R252" s="331" t="str">
        <f t="shared" si="81"/>
        <v> </v>
      </c>
      <c r="S252" s="332" t="str">
        <f t="shared" si="96"/>
        <v> </v>
      </c>
      <c r="V252" s="167" t="str">
        <f t="shared" si="82"/>
        <v> </v>
      </c>
      <c r="W252" s="157" t="str">
        <f t="shared" si="97"/>
        <v> </v>
      </c>
      <c r="X252" s="102"/>
      <c r="Y252" s="100"/>
      <c r="Z252" s="331" t="str">
        <f t="shared" si="83"/>
        <v> </v>
      </c>
      <c r="AA252" s="332" t="str">
        <f t="shared" si="98"/>
        <v> </v>
      </c>
      <c r="AB252" s="335">
        <f t="shared" si="99"/>
        <v>0</v>
      </c>
      <c r="AF252" s="157" t="str">
        <f t="shared" si="84"/>
        <v> </v>
      </c>
      <c r="AG252" s="157" t="str">
        <f t="shared" si="85"/>
        <v> </v>
      </c>
      <c r="AH252" s="157" t="str">
        <f t="shared" si="86"/>
        <v> </v>
      </c>
      <c r="AI252" s="157" t="str">
        <f t="shared" si="87"/>
        <v> </v>
      </c>
      <c r="AJ252" s="157" t="str">
        <f t="shared" si="88"/>
        <v> </v>
      </c>
      <c r="AK252" s="157" t="str">
        <f t="shared" si="89"/>
        <v> </v>
      </c>
      <c r="AL252" s="157" t="str">
        <f t="shared" si="90"/>
        <v> </v>
      </c>
      <c r="AM252" s="157" t="str">
        <f t="shared" si="91"/>
        <v> </v>
      </c>
      <c r="AN252" s="157" t="str">
        <f t="shared" si="92"/>
        <v> </v>
      </c>
      <c r="AO252" s="157" t="str">
        <f t="shared" si="93"/>
        <v> </v>
      </c>
    </row>
    <row r="253" spans="1:41" ht="12.75">
      <c r="A253" s="246" t="str">
        <f t="shared" si="94"/>
        <v> </v>
      </c>
      <c r="J253" s="184" t="str">
        <f t="shared" si="79"/>
        <v> </v>
      </c>
      <c r="K253" s="100"/>
      <c r="L253" s="325"/>
      <c r="N253" s="167" t="str">
        <f t="shared" si="80"/>
        <v> </v>
      </c>
      <c r="O253" s="157" t="str">
        <f t="shared" si="95"/>
        <v> </v>
      </c>
      <c r="P253" s="102"/>
      <c r="Q253" s="100"/>
      <c r="R253" s="331" t="str">
        <f t="shared" si="81"/>
        <v> </v>
      </c>
      <c r="S253" s="332" t="str">
        <f t="shared" si="96"/>
        <v> </v>
      </c>
      <c r="V253" s="167" t="str">
        <f t="shared" si="82"/>
        <v> </v>
      </c>
      <c r="W253" s="157" t="str">
        <f t="shared" si="97"/>
        <v> </v>
      </c>
      <c r="X253" s="102"/>
      <c r="Y253" s="100"/>
      <c r="Z253" s="331" t="str">
        <f t="shared" si="83"/>
        <v> </v>
      </c>
      <c r="AA253" s="332" t="str">
        <f t="shared" si="98"/>
        <v> </v>
      </c>
      <c r="AB253" s="335">
        <f t="shared" si="99"/>
        <v>0</v>
      </c>
      <c r="AF253" s="157" t="str">
        <f t="shared" si="84"/>
        <v> </v>
      </c>
      <c r="AG253" s="157" t="str">
        <f t="shared" si="85"/>
        <v> </v>
      </c>
      <c r="AH253" s="157" t="str">
        <f t="shared" si="86"/>
        <v> </v>
      </c>
      <c r="AI253" s="157" t="str">
        <f t="shared" si="87"/>
        <v> </v>
      </c>
      <c r="AJ253" s="157" t="str">
        <f t="shared" si="88"/>
        <v> </v>
      </c>
      <c r="AK253" s="157" t="str">
        <f t="shared" si="89"/>
        <v> </v>
      </c>
      <c r="AL253" s="157" t="str">
        <f t="shared" si="90"/>
        <v> </v>
      </c>
      <c r="AM253" s="157" t="str">
        <f t="shared" si="91"/>
        <v> </v>
      </c>
      <c r="AN253" s="157" t="str">
        <f t="shared" si="92"/>
        <v> </v>
      </c>
      <c r="AO253" s="157" t="str">
        <f t="shared" si="93"/>
        <v> </v>
      </c>
    </row>
    <row r="254" spans="1:41" ht="12.75">
      <c r="A254" s="246" t="str">
        <f t="shared" si="94"/>
        <v> </v>
      </c>
      <c r="J254" s="184" t="str">
        <f t="shared" si="79"/>
        <v> </v>
      </c>
      <c r="K254" s="100"/>
      <c r="L254" s="325"/>
      <c r="N254" s="167" t="str">
        <f t="shared" si="80"/>
        <v> </v>
      </c>
      <c r="O254" s="157" t="str">
        <f t="shared" si="95"/>
        <v> </v>
      </c>
      <c r="P254" s="102"/>
      <c r="Q254" s="100"/>
      <c r="R254" s="331" t="str">
        <f t="shared" si="81"/>
        <v> </v>
      </c>
      <c r="S254" s="332" t="str">
        <f t="shared" si="96"/>
        <v> </v>
      </c>
      <c r="V254" s="167" t="str">
        <f t="shared" si="82"/>
        <v> </v>
      </c>
      <c r="W254" s="157" t="str">
        <f t="shared" si="97"/>
        <v> </v>
      </c>
      <c r="X254" s="102"/>
      <c r="Y254" s="100"/>
      <c r="Z254" s="331" t="str">
        <f t="shared" si="83"/>
        <v> </v>
      </c>
      <c r="AA254" s="332" t="str">
        <f t="shared" si="98"/>
        <v> </v>
      </c>
      <c r="AB254" s="335">
        <f t="shared" si="99"/>
        <v>0</v>
      </c>
      <c r="AF254" s="157" t="str">
        <f t="shared" si="84"/>
        <v> </v>
      </c>
      <c r="AG254" s="157" t="str">
        <f t="shared" si="85"/>
        <v> </v>
      </c>
      <c r="AH254" s="157" t="str">
        <f t="shared" si="86"/>
        <v> </v>
      </c>
      <c r="AI254" s="157" t="str">
        <f t="shared" si="87"/>
        <v> </v>
      </c>
      <c r="AJ254" s="157" t="str">
        <f t="shared" si="88"/>
        <v> </v>
      </c>
      <c r="AK254" s="157" t="str">
        <f t="shared" si="89"/>
        <v> </v>
      </c>
      <c r="AL254" s="157" t="str">
        <f t="shared" si="90"/>
        <v> </v>
      </c>
      <c r="AM254" s="157" t="str">
        <f t="shared" si="91"/>
        <v> </v>
      </c>
      <c r="AN254" s="157" t="str">
        <f t="shared" si="92"/>
        <v> </v>
      </c>
      <c r="AO254" s="157" t="str">
        <f t="shared" si="93"/>
        <v> </v>
      </c>
    </row>
    <row r="255" spans="1:41" ht="12.75">
      <c r="A255" s="246" t="str">
        <f t="shared" si="94"/>
        <v> </v>
      </c>
      <c r="J255" s="184" t="str">
        <f t="shared" si="79"/>
        <v> </v>
      </c>
      <c r="K255" s="100"/>
      <c r="L255" s="325"/>
      <c r="N255" s="167" t="str">
        <f t="shared" si="80"/>
        <v> </v>
      </c>
      <c r="O255" s="157" t="str">
        <f t="shared" si="95"/>
        <v> </v>
      </c>
      <c r="P255" s="102"/>
      <c r="Q255" s="100"/>
      <c r="R255" s="331" t="str">
        <f t="shared" si="81"/>
        <v> </v>
      </c>
      <c r="S255" s="332" t="str">
        <f t="shared" si="96"/>
        <v> </v>
      </c>
      <c r="V255" s="167" t="str">
        <f t="shared" si="82"/>
        <v> </v>
      </c>
      <c r="W255" s="157" t="str">
        <f t="shared" si="97"/>
        <v> </v>
      </c>
      <c r="X255" s="102"/>
      <c r="Y255" s="100"/>
      <c r="Z255" s="331" t="str">
        <f t="shared" si="83"/>
        <v> </v>
      </c>
      <c r="AA255" s="332" t="str">
        <f t="shared" si="98"/>
        <v> </v>
      </c>
      <c r="AB255" s="335">
        <f t="shared" si="99"/>
        <v>0</v>
      </c>
      <c r="AF255" s="157" t="str">
        <f t="shared" si="84"/>
        <v> </v>
      </c>
      <c r="AG255" s="157" t="str">
        <f t="shared" si="85"/>
        <v> </v>
      </c>
      <c r="AH255" s="157" t="str">
        <f t="shared" si="86"/>
        <v> </v>
      </c>
      <c r="AI255" s="157" t="str">
        <f t="shared" si="87"/>
        <v> </v>
      </c>
      <c r="AJ255" s="157" t="str">
        <f t="shared" si="88"/>
        <v> </v>
      </c>
      <c r="AK255" s="157" t="str">
        <f t="shared" si="89"/>
        <v> </v>
      </c>
      <c r="AL255" s="157" t="str">
        <f t="shared" si="90"/>
        <v> </v>
      </c>
      <c r="AM255" s="157" t="str">
        <f t="shared" si="91"/>
        <v> </v>
      </c>
      <c r="AN255" s="157" t="str">
        <f t="shared" si="92"/>
        <v> </v>
      </c>
      <c r="AO255" s="157" t="str">
        <f t="shared" si="93"/>
        <v> </v>
      </c>
    </row>
    <row r="256" spans="1:41" ht="12.75">
      <c r="A256" s="246" t="str">
        <f t="shared" si="94"/>
        <v> </v>
      </c>
      <c r="J256" s="184" t="str">
        <f t="shared" si="79"/>
        <v> </v>
      </c>
      <c r="K256" s="100"/>
      <c r="L256" s="325"/>
      <c r="N256" s="167" t="str">
        <f t="shared" si="80"/>
        <v> </v>
      </c>
      <c r="O256" s="157" t="str">
        <f t="shared" si="95"/>
        <v> </v>
      </c>
      <c r="P256" s="102"/>
      <c r="Q256" s="100"/>
      <c r="R256" s="331" t="str">
        <f t="shared" si="81"/>
        <v> </v>
      </c>
      <c r="S256" s="332" t="str">
        <f t="shared" si="96"/>
        <v> </v>
      </c>
      <c r="V256" s="167" t="str">
        <f t="shared" si="82"/>
        <v> </v>
      </c>
      <c r="W256" s="157" t="str">
        <f t="shared" si="97"/>
        <v> </v>
      </c>
      <c r="X256" s="102"/>
      <c r="Y256" s="100"/>
      <c r="Z256" s="331" t="str">
        <f t="shared" si="83"/>
        <v> </v>
      </c>
      <c r="AA256" s="332" t="str">
        <f t="shared" si="98"/>
        <v> </v>
      </c>
      <c r="AB256" s="335">
        <f t="shared" si="99"/>
        <v>0</v>
      </c>
      <c r="AF256" s="157" t="str">
        <f t="shared" si="84"/>
        <v> </v>
      </c>
      <c r="AG256" s="157" t="str">
        <f t="shared" si="85"/>
        <v> </v>
      </c>
      <c r="AH256" s="157" t="str">
        <f t="shared" si="86"/>
        <v> </v>
      </c>
      <c r="AI256" s="157" t="str">
        <f t="shared" si="87"/>
        <v> </v>
      </c>
      <c r="AJ256" s="157" t="str">
        <f t="shared" si="88"/>
        <v> </v>
      </c>
      <c r="AK256" s="157" t="str">
        <f t="shared" si="89"/>
        <v> </v>
      </c>
      <c r="AL256" s="157" t="str">
        <f t="shared" si="90"/>
        <v> </v>
      </c>
      <c r="AM256" s="157" t="str">
        <f t="shared" si="91"/>
        <v> </v>
      </c>
      <c r="AN256" s="157" t="str">
        <f t="shared" si="92"/>
        <v> </v>
      </c>
      <c r="AO256" s="157" t="str">
        <f t="shared" si="93"/>
        <v> </v>
      </c>
    </row>
    <row r="257" spans="1:41" ht="12.75">
      <c r="A257" s="246" t="str">
        <f t="shared" si="94"/>
        <v> </v>
      </c>
      <c r="J257" s="184" t="str">
        <f t="shared" si="79"/>
        <v> </v>
      </c>
      <c r="K257" s="100"/>
      <c r="L257" s="325"/>
      <c r="N257" s="167" t="str">
        <f t="shared" si="80"/>
        <v> </v>
      </c>
      <c r="O257" s="157" t="str">
        <f t="shared" si="95"/>
        <v> </v>
      </c>
      <c r="P257" s="102"/>
      <c r="Q257" s="100"/>
      <c r="R257" s="331" t="str">
        <f t="shared" si="81"/>
        <v> </v>
      </c>
      <c r="S257" s="332" t="str">
        <f t="shared" si="96"/>
        <v> </v>
      </c>
      <c r="V257" s="167" t="str">
        <f t="shared" si="82"/>
        <v> </v>
      </c>
      <c r="W257" s="157" t="str">
        <f t="shared" si="97"/>
        <v> </v>
      </c>
      <c r="X257" s="102"/>
      <c r="Y257" s="100"/>
      <c r="Z257" s="331" t="str">
        <f t="shared" si="83"/>
        <v> </v>
      </c>
      <c r="AA257" s="332" t="str">
        <f t="shared" si="98"/>
        <v> </v>
      </c>
      <c r="AB257" s="335">
        <f t="shared" si="99"/>
        <v>0</v>
      </c>
      <c r="AF257" s="157" t="str">
        <f t="shared" si="84"/>
        <v> </v>
      </c>
      <c r="AG257" s="157" t="str">
        <f t="shared" si="85"/>
        <v> </v>
      </c>
      <c r="AH257" s="157" t="str">
        <f t="shared" si="86"/>
        <v> </v>
      </c>
      <c r="AI257" s="157" t="str">
        <f t="shared" si="87"/>
        <v> </v>
      </c>
      <c r="AJ257" s="157" t="str">
        <f t="shared" si="88"/>
        <v> </v>
      </c>
      <c r="AK257" s="157" t="str">
        <f t="shared" si="89"/>
        <v> </v>
      </c>
      <c r="AL257" s="157" t="str">
        <f t="shared" si="90"/>
        <v> </v>
      </c>
      <c r="AM257" s="157" t="str">
        <f t="shared" si="91"/>
        <v> </v>
      </c>
      <c r="AN257" s="157" t="str">
        <f t="shared" si="92"/>
        <v> </v>
      </c>
      <c r="AO257" s="157" t="str">
        <f t="shared" si="93"/>
        <v> </v>
      </c>
    </row>
    <row r="258" spans="1:41" ht="12.75">
      <c r="A258" s="246" t="str">
        <f t="shared" si="94"/>
        <v> </v>
      </c>
      <c r="J258" s="184" t="str">
        <f t="shared" si="79"/>
        <v> </v>
      </c>
      <c r="K258" s="100"/>
      <c r="L258" s="325"/>
      <c r="N258" s="167" t="str">
        <f t="shared" si="80"/>
        <v> </v>
      </c>
      <c r="O258" s="157" t="str">
        <f t="shared" si="95"/>
        <v> </v>
      </c>
      <c r="P258" s="102"/>
      <c r="Q258" s="100"/>
      <c r="R258" s="331" t="str">
        <f t="shared" si="81"/>
        <v> </v>
      </c>
      <c r="S258" s="332" t="str">
        <f t="shared" si="96"/>
        <v> </v>
      </c>
      <c r="V258" s="167" t="str">
        <f t="shared" si="82"/>
        <v> </v>
      </c>
      <c r="W258" s="157" t="str">
        <f t="shared" si="97"/>
        <v> </v>
      </c>
      <c r="X258" s="102"/>
      <c r="Y258" s="100"/>
      <c r="Z258" s="331" t="str">
        <f t="shared" si="83"/>
        <v> </v>
      </c>
      <c r="AA258" s="332" t="str">
        <f t="shared" si="98"/>
        <v> </v>
      </c>
      <c r="AB258" s="335">
        <f t="shared" si="99"/>
        <v>0</v>
      </c>
      <c r="AF258" s="157" t="str">
        <f t="shared" si="84"/>
        <v> </v>
      </c>
      <c r="AG258" s="157" t="str">
        <f t="shared" si="85"/>
        <v> </v>
      </c>
      <c r="AH258" s="157" t="str">
        <f t="shared" si="86"/>
        <v> </v>
      </c>
      <c r="AI258" s="157" t="str">
        <f t="shared" si="87"/>
        <v> </v>
      </c>
      <c r="AJ258" s="157" t="str">
        <f t="shared" si="88"/>
        <v> </v>
      </c>
      <c r="AK258" s="157" t="str">
        <f t="shared" si="89"/>
        <v> </v>
      </c>
      <c r="AL258" s="157" t="str">
        <f t="shared" si="90"/>
        <v> </v>
      </c>
      <c r="AM258" s="157" t="str">
        <f t="shared" si="91"/>
        <v> </v>
      </c>
      <c r="AN258" s="157" t="str">
        <f t="shared" si="92"/>
        <v> </v>
      </c>
      <c r="AO258" s="157" t="str">
        <f t="shared" si="93"/>
        <v> </v>
      </c>
    </row>
    <row r="259" spans="1:41" ht="12.75">
      <c r="A259" s="246" t="str">
        <f t="shared" si="94"/>
        <v> </v>
      </c>
      <c r="J259" s="184" t="str">
        <f t="shared" si="79"/>
        <v> </v>
      </c>
      <c r="K259" s="100"/>
      <c r="L259" s="325"/>
      <c r="N259" s="167" t="str">
        <f t="shared" si="80"/>
        <v> </v>
      </c>
      <c r="O259" s="157" t="str">
        <f t="shared" si="95"/>
        <v> </v>
      </c>
      <c r="P259" s="102"/>
      <c r="Q259" s="100"/>
      <c r="R259" s="331" t="str">
        <f t="shared" si="81"/>
        <v> </v>
      </c>
      <c r="S259" s="332" t="str">
        <f t="shared" si="96"/>
        <v> </v>
      </c>
      <c r="V259" s="167" t="str">
        <f t="shared" si="82"/>
        <v> </v>
      </c>
      <c r="W259" s="157" t="str">
        <f t="shared" si="97"/>
        <v> </v>
      </c>
      <c r="X259" s="102"/>
      <c r="Y259" s="100"/>
      <c r="Z259" s="331" t="str">
        <f t="shared" si="83"/>
        <v> </v>
      </c>
      <c r="AA259" s="332" t="str">
        <f t="shared" si="98"/>
        <v> </v>
      </c>
      <c r="AB259" s="335">
        <f t="shared" si="99"/>
        <v>0</v>
      </c>
      <c r="AF259" s="157" t="str">
        <f t="shared" si="84"/>
        <v> </v>
      </c>
      <c r="AG259" s="157" t="str">
        <f t="shared" si="85"/>
        <v> </v>
      </c>
      <c r="AH259" s="157" t="str">
        <f t="shared" si="86"/>
        <v> </v>
      </c>
      <c r="AI259" s="157" t="str">
        <f t="shared" si="87"/>
        <v> </v>
      </c>
      <c r="AJ259" s="157" t="str">
        <f t="shared" si="88"/>
        <v> </v>
      </c>
      <c r="AK259" s="157" t="str">
        <f t="shared" si="89"/>
        <v> </v>
      </c>
      <c r="AL259" s="157" t="str">
        <f t="shared" si="90"/>
        <v> </v>
      </c>
      <c r="AM259" s="157" t="str">
        <f t="shared" si="91"/>
        <v> </v>
      </c>
      <c r="AN259" s="157" t="str">
        <f t="shared" si="92"/>
        <v> </v>
      </c>
      <c r="AO259" s="157" t="str">
        <f t="shared" si="93"/>
        <v> </v>
      </c>
    </row>
    <row r="260" spans="1:41" ht="12.75">
      <c r="A260" s="246" t="str">
        <f t="shared" si="94"/>
        <v> </v>
      </c>
      <c r="J260" s="184" t="str">
        <f t="shared" si="79"/>
        <v> </v>
      </c>
      <c r="K260" s="100"/>
      <c r="L260" s="325"/>
      <c r="N260" s="167" t="str">
        <f t="shared" si="80"/>
        <v> </v>
      </c>
      <c r="O260" s="157" t="str">
        <f t="shared" si="95"/>
        <v> </v>
      </c>
      <c r="P260" s="102"/>
      <c r="Q260" s="100"/>
      <c r="R260" s="331" t="str">
        <f t="shared" si="81"/>
        <v> </v>
      </c>
      <c r="S260" s="332" t="str">
        <f t="shared" si="96"/>
        <v> </v>
      </c>
      <c r="V260" s="167" t="str">
        <f t="shared" si="82"/>
        <v> </v>
      </c>
      <c r="W260" s="157" t="str">
        <f t="shared" si="97"/>
        <v> </v>
      </c>
      <c r="X260" s="102"/>
      <c r="Y260" s="100"/>
      <c r="Z260" s="331" t="str">
        <f t="shared" si="83"/>
        <v> </v>
      </c>
      <c r="AA260" s="332" t="str">
        <f t="shared" si="98"/>
        <v> </v>
      </c>
      <c r="AB260" s="335">
        <f t="shared" si="99"/>
        <v>0</v>
      </c>
      <c r="AF260" s="157" t="str">
        <f t="shared" si="84"/>
        <v> </v>
      </c>
      <c r="AG260" s="157" t="str">
        <f t="shared" si="85"/>
        <v> </v>
      </c>
      <c r="AH260" s="157" t="str">
        <f t="shared" si="86"/>
        <v> </v>
      </c>
      <c r="AI260" s="157" t="str">
        <f t="shared" si="87"/>
        <v> </v>
      </c>
      <c r="AJ260" s="157" t="str">
        <f t="shared" si="88"/>
        <v> </v>
      </c>
      <c r="AK260" s="157" t="str">
        <f t="shared" si="89"/>
        <v> </v>
      </c>
      <c r="AL260" s="157" t="str">
        <f t="shared" si="90"/>
        <v> </v>
      </c>
      <c r="AM260" s="157" t="str">
        <f t="shared" si="91"/>
        <v> </v>
      </c>
      <c r="AN260" s="157" t="str">
        <f t="shared" si="92"/>
        <v> </v>
      </c>
      <c r="AO260" s="157" t="str">
        <f t="shared" si="93"/>
        <v> </v>
      </c>
    </row>
    <row r="261" spans="1:41" ht="12.75">
      <c r="A261" s="246" t="str">
        <f t="shared" si="94"/>
        <v> </v>
      </c>
      <c r="J261" s="184" t="str">
        <f t="shared" si="79"/>
        <v> </v>
      </c>
      <c r="K261" s="100"/>
      <c r="L261" s="325"/>
      <c r="N261" s="167" t="str">
        <f t="shared" si="80"/>
        <v> </v>
      </c>
      <c r="O261" s="157" t="str">
        <f t="shared" si="95"/>
        <v> </v>
      </c>
      <c r="P261" s="102"/>
      <c r="Q261" s="100"/>
      <c r="R261" s="331" t="str">
        <f t="shared" si="81"/>
        <v> </v>
      </c>
      <c r="S261" s="332" t="str">
        <f t="shared" si="96"/>
        <v> </v>
      </c>
      <c r="V261" s="167" t="str">
        <f t="shared" si="82"/>
        <v> </v>
      </c>
      <c r="W261" s="157" t="str">
        <f t="shared" si="97"/>
        <v> </v>
      </c>
      <c r="X261" s="102"/>
      <c r="Y261" s="100"/>
      <c r="Z261" s="331" t="str">
        <f t="shared" si="83"/>
        <v> </v>
      </c>
      <c r="AA261" s="332" t="str">
        <f t="shared" si="98"/>
        <v> </v>
      </c>
      <c r="AB261" s="335">
        <f t="shared" si="99"/>
        <v>0</v>
      </c>
      <c r="AF261" s="157" t="str">
        <f t="shared" si="84"/>
        <v> </v>
      </c>
      <c r="AG261" s="157" t="str">
        <f t="shared" si="85"/>
        <v> </v>
      </c>
      <c r="AH261" s="157" t="str">
        <f t="shared" si="86"/>
        <v> </v>
      </c>
      <c r="AI261" s="157" t="str">
        <f t="shared" si="87"/>
        <v> </v>
      </c>
      <c r="AJ261" s="157" t="str">
        <f t="shared" si="88"/>
        <v> </v>
      </c>
      <c r="AK261" s="157" t="str">
        <f t="shared" si="89"/>
        <v> </v>
      </c>
      <c r="AL261" s="157" t="str">
        <f t="shared" si="90"/>
        <v> </v>
      </c>
      <c r="AM261" s="157" t="str">
        <f t="shared" si="91"/>
        <v> </v>
      </c>
      <c r="AN261" s="157" t="str">
        <f t="shared" si="92"/>
        <v> </v>
      </c>
      <c r="AO261" s="157" t="str">
        <f t="shared" si="93"/>
        <v> </v>
      </c>
    </row>
    <row r="262" spans="1:41" ht="12.75">
      <c r="A262" s="246" t="str">
        <f t="shared" si="94"/>
        <v> </v>
      </c>
      <c r="J262" s="184" t="str">
        <f t="shared" si="79"/>
        <v> </v>
      </c>
      <c r="K262" s="100"/>
      <c r="L262" s="325"/>
      <c r="N262" s="167" t="str">
        <f t="shared" si="80"/>
        <v> </v>
      </c>
      <c r="O262" s="157" t="str">
        <f t="shared" si="95"/>
        <v> </v>
      </c>
      <c r="P262" s="102"/>
      <c r="Q262" s="100"/>
      <c r="R262" s="331" t="str">
        <f t="shared" si="81"/>
        <v> </v>
      </c>
      <c r="S262" s="332" t="str">
        <f t="shared" si="96"/>
        <v> </v>
      </c>
      <c r="V262" s="167" t="str">
        <f t="shared" si="82"/>
        <v> </v>
      </c>
      <c r="W262" s="157" t="str">
        <f t="shared" si="97"/>
        <v> </v>
      </c>
      <c r="X262" s="102"/>
      <c r="Y262" s="100"/>
      <c r="Z262" s="331" t="str">
        <f t="shared" si="83"/>
        <v> </v>
      </c>
      <c r="AA262" s="332" t="str">
        <f t="shared" si="98"/>
        <v> </v>
      </c>
      <c r="AB262" s="335">
        <f t="shared" si="99"/>
        <v>0</v>
      </c>
      <c r="AF262" s="157" t="str">
        <f t="shared" si="84"/>
        <v> </v>
      </c>
      <c r="AG262" s="157" t="str">
        <f t="shared" si="85"/>
        <v> </v>
      </c>
      <c r="AH262" s="157" t="str">
        <f t="shared" si="86"/>
        <v> </v>
      </c>
      <c r="AI262" s="157" t="str">
        <f t="shared" si="87"/>
        <v> </v>
      </c>
      <c r="AJ262" s="157" t="str">
        <f t="shared" si="88"/>
        <v> </v>
      </c>
      <c r="AK262" s="157" t="str">
        <f t="shared" si="89"/>
        <v> </v>
      </c>
      <c r="AL262" s="157" t="str">
        <f t="shared" si="90"/>
        <v> </v>
      </c>
      <c r="AM262" s="157" t="str">
        <f t="shared" si="91"/>
        <v> </v>
      </c>
      <c r="AN262" s="157" t="str">
        <f t="shared" si="92"/>
        <v> </v>
      </c>
      <c r="AO262" s="157" t="str">
        <f t="shared" si="93"/>
        <v> </v>
      </c>
    </row>
    <row r="263" spans="1:41" ht="12.75">
      <c r="A263" s="246" t="str">
        <f t="shared" si="94"/>
        <v> </v>
      </c>
      <c r="J263" s="184" t="str">
        <f aca="true" t="shared" si="100" ref="J263:J326">IF(I263&gt;0,PRODUCT(I263,$J$2)," ")</f>
        <v> </v>
      </c>
      <c r="K263" s="100"/>
      <c r="L263" s="325"/>
      <c r="N263" s="167" t="str">
        <f aca="true" t="shared" si="101" ref="N263:N326">IF(L263&gt;0,LOOKUP(L263,$AS$7:$AS$107,$AT$7:$AT$43)," ")</f>
        <v> </v>
      </c>
      <c r="O263" s="157" t="str">
        <f t="shared" si="95"/>
        <v> </v>
      </c>
      <c r="P263" s="102"/>
      <c r="Q263" s="100"/>
      <c r="R263" s="331" t="str">
        <f aca="true" t="shared" si="102" ref="R263:R326">IF(P263&gt;0,LOOKUP(P263,$AS$7:$AS$107,$AT$7:$AT$43)," ")</f>
        <v> </v>
      </c>
      <c r="S263" s="332" t="str">
        <f t="shared" si="96"/>
        <v> </v>
      </c>
      <c r="V263" s="167" t="str">
        <f aca="true" t="shared" si="103" ref="V263:V326">IF(T263&gt;0,LOOKUP(T263,$AS$7:$AS$107,$AT$7:$AT$43)," ")</f>
        <v> </v>
      </c>
      <c r="W263" s="157" t="str">
        <f t="shared" si="97"/>
        <v> </v>
      </c>
      <c r="X263" s="102"/>
      <c r="Y263" s="100"/>
      <c r="Z263" s="331" t="str">
        <f aca="true" t="shared" si="104" ref="Z263:Z326">IF(X263&gt;0,LOOKUP(X263,$AS$7:$AS$107,$AT$7:$AT$43)," ")</f>
        <v> </v>
      </c>
      <c r="AA263" s="332" t="str">
        <f t="shared" si="98"/>
        <v> </v>
      </c>
      <c r="AB263" s="335">
        <f t="shared" si="99"/>
        <v>0</v>
      </c>
      <c r="AF263" s="157" t="str">
        <f aca="true" t="shared" si="105" ref="AF263:AF326">IF($C263=1,$AB263," ")</f>
        <v> </v>
      </c>
      <c r="AG263" s="157" t="str">
        <f aca="true" t="shared" si="106" ref="AG263:AG326">IF($C263=2,$AB263," ")</f>
        <v> </v>
      </c>
      <c r="AH263" s="157" t="str">
        <f aca="true" t="shared" si="107" ref="AH263:AH326">IF($C263=3,$AB263," ")</f>
        <v> </v>
      </c>
      <c r="AI263" s="157" t="str">
        <f aca="true" t="shared" si="108" ref="AI263:AI326">IF($C263=4,$AB263," ")</f>
        <v> </v>
      </c>
      <c r="AJ263" s="157" t="str">
        <f aca="true" t="shared" si="109" ref="AJ263:AJ326">IF($C263=5,$AB263," ")</f>
        <v> </v>
      </c>
      <c r="AK263" s="157" t="str">
        <f aca="true" t="shared" si="110" ref="AK263:AK326">IF($C263=6,$AB263," ")</f>
        <v> </v>
      </c>
      <c r="AL263" s="157" t="str">
        <f aca="true" t="shared" si="111" ref="AL263:AL326">IF($C263=7,$AB263," ")</f>
        <v> </v>
      </c>
      <c r="AM263" s="157" t="str">
        <f aca="true" t="shared" si="112" ref="AM263:AM326">IF($C263=8,$AB263," ")</f>
        <v> </v>
      </c>
      <c r="AN263" s="157" t="str">
        <f aca="true" t="shared" si="113" ref="AN263:AN326">IF($C263=9,$AB263," ")</f>
        <v> </v>
      </c>
      <c r="AO263" s="157" t="str">
        <f aca="true" t="shared" si="114" ref="AO263:AO326">IF($C263=10,$AB263," ")</f>
        <v> </v>
      </c>
    </row>
    <row r="264" spans="1:41" ht="12.75">
      <c r="A264" s="246" t="str">
        <f aca="true" t="shared" si="115" ref="A264:A327">IF(C264&gt;10,"Error Column C"," ")</f>
        <v> </v>
      </c>
      <c r="J264" s="184" t="str">
        <f t="shared" si="100"/>
        <v> </v>
      </c>
      <c r="K264" s="100"/>
      <c r="L264" s="325"/>
      <c r="N264" s="167" t="str">
        <f t="shared" si="101"/>
        <v> </v>
      </c>
      <c r="O264" s="157" t="str">
        <f aca="true" t="shared" si="116" ref="O264:O327">IF(M264&gt;0,LOOKUP(L264,$AS$7:$AS$107,$AW$7:$AW$107)*M264," ")</f>
        <v> </v>
      </c>
      <c r="P264" s="102"/>
      <c r="Q264" s="100"/>
      <c r="R264" s="331" t="str">
        <f t="shared" si="102"/>
        <v> </v>
      </c>
      <c r="S264" s="332" t="str">
        <f aca="true" t="shared" si="117" ref="S264:S327">IF(Q264&gt;0,LOOKUP(P264,$AS$7:$AS$107,$AW$7:$AW$107)*Q264," ")</f>
        <v> </v>
      </c>
      <c r="V264" s="167" t="str">
        <f t="shared" si="103"/>
        <v> </v>
      </c>
      <c r="W264" s="157" t="str">
        <f aca="true" t="shared" si="118" ref="W264:W327">IF(U264&gt;0,LOOKUP(T264,$AS$7:$AS$107,$AW$7:$AW$107)*U264," ")</f>
        <v> </v>
      </c>
      <c r="X264" s="102"/>
      <c r="Y264" s="100"/>
      <c r="Z264" s="331" t="str">
        <f t="shared" si="104"/>
        <v> </v>
      </c>
      <c r="AA264" s="332" t="str">
        <f aca="true" t="shared" si="119" ref="AA264:AA327">IF(Y264&gt;0,LOOKUP(X264,$AS$7:$AS$107,$AW$7:$AW$107)*Y264," ")</f>
        <v> </v>
      </c>
      <c r="AB264" s="335">
        <f t="shared" si="99"/>
        <v>0</v>
      </c>
      <c r="AF264" s="157" t="str">
        <f t="shared" si="105"/>
        <v> </v>
      </c>
      <c r="AG264" s="157" t="str">
        <f t="shared" si="106"/>
        <v> </v>
      </c>
      <c r="AH264" s="157" t="str">
        <f t="shared" si="107"/>
        <v> </v>
      </c>
      <c r="AI264" s="157" t="str">
        <f t="shared" si="108"/>
        <v> </v>
      </c>
      <c r="AJ264" s="157" t="str">
        <f t="shared" si="109"/>
        <v> </v>
      </c>
      <c r="AK264" s="157" t="str">
        <f t="shared" si="110"/>
        <v> </v>
      </c>
      <c r="AL264" s="157" t="str">
        <f t="shared" si="111"/>
        <v> </v>
      </c>
      <c r="AM264" s="157" t="str">
        <f t="shared" si="112"/>
        <v> </v>
      </c>
      <c r="AN264" s="157" t="str">
        <f t="shared" si="113"/>
        <v> </v>
      </c>
      <c r="AO264" s="157" t="str">
        <f t="shared" si="114"/>
        <v> </v>
      </c>
    </row>
    <row r="265" spans="1:41" ht="12.75">
      <c r="A265" s="246" t="str">
        <f t="shared" si="115"/>
        <v> </v>
      </c>
      <c r="J265" s="184" t="str">
        <f t="shared" si="100"/>
        <v> </v>
      </c>
      <c r="K265" s="100"/>
      <c r="L265" s="325"/>
      <c r="N265" s="167" t="str">
        <f t="shared" si="101"/>
        <v> </v>
      </c>
      <c r="O265" s="157" t="str">
        <f t="shared" si="116"/>
        <v> </v>
      </c>
      <c r="P265" s="102"/>
      <c r="Q265" s="100"/>
      <c r="R265" s="331" t="str">
        <f t="shared" si="102"/>
        <v> </v>
      </c>
      <c r="S265" s="332" t="str">
        <f t="shared" si="117"/>
        <v> </v>
      </c>
      <c r="V265" s="167" t="str">
        <f t="shared" si="103"/>
        <v> </v>
      </c>
      <c r="W265" s="157" t="str">
        <f t="shared" si="118"/>
        <v> </v>
      </c>
      <c r="X265" s="102"/>
      <c r="Y265" s="100"/>
      <c r="Z265" s="331" t="str">
        <f t="shared" si="104"/>
        <v> </v>
      </c>
      <c r="AA265" s="332" t="str">
        <f t="shared" si="119"/>
        <v> </v>
      </c>
      <c r="AB265" s="335">
        <f aca="true" t="shared" si="120" ref="AB265:AB328">IF(D265&gt;0,SUM(O265,S265,W265,AA265,J265),0)</f>
        <v>0</v>
      </c>
      <c r="AF265" s="157" t="str">
        <f t="shared" si="105"/>
        <v> </v>
      </c>
      <c r="AG265" s="157" t="str">
        <f t="shared" si="106"/>
        <v> </v>
      </c>
      <c r="AH265" s="157" t="str">
        <f t="shared" si="107"/>
        <v> </v>
      </c>
      <c r="AI265" s="157" t="str">
        <f t="shared" si="108"/>
        <v> </v>
      </c>
      <c r="AJ265" s="157" t="str">
        <f t="shared" si="109"/>
        <v> </v>
      </c>
      <c r="AK265" s="157" t="str">
        <f t="shared" si="110"/>
        <v> </v>
      </c>
      <c r="AL265" s="157" t="str">
        <f t="shared" si="111"/>
        <v> </v>
      </c>
      <c r="AM265" s="157" t="str">
        <f t="shared" si="112"/>
        <v> </v>
      </c>
      <c r="AN265" s="157" t="str">
        <f t="shared" si="113"/>
        <v> </v>
      </c>
      <c r="AO265" s="157" t="str">
        <f t="shared" si="114"/>
        <v> </v>
      </c>
    </row>
    <row r="266" spans="1:41" ht="12.75">
      <c r="A266" s="246" t="str">
        <f t="shared" si="115"/>
        <v> </v>
      </c>
      <c r="J266" s="184" t="str">
        <f t="shared" si="100"/>
        <v> </v>
      </c>
      <c r="K266" s="100"/>
      <c r="L266" s="325"/>
      <c r="N266" s="167" t="str">
        <f t="shared" si="101"/>
        <v> </v>
      </c>
      <c r="O266" s="157" t="str">
        <f t="shared" si="116"/>
        <v> </v>
      </c>
      <c r="P266" s="102"/>
      <c r="Q266" s="100"/>
      <c r="R266" s="331" t="str">
        <f t="shared" si="102"/>
        <v> </v>
      </c>
      <c r="S266" s="332" t="str">
        <f t="shared" si="117"/>
        <v> </v>
      </c>
      <c r="V266" s="167" t="str">
        <f t="shared" si="103"/>
        <v> </v>
      </c>
      <c r="W266" s="157" t="str">
        <f t="shared" si="118"/>
        <v> </v>
      </c>
      <c r="X266" s="102"/>
      <c r="Y266" s="100"/>
      <c r="Z266" s="331" t="str">
        <f t="shared" si="104"/>
        <v> </v>
      </c>
      <c r="AA266" s="332" t="str">
        <f t="shared" si="119"/>
        <v> </v>
      </c>
      <c r="AB266" s="335">
        <f t="shared" si="120"/>
        <v>0</v>
      </c>
      <c r="AF266" s="157" t="str">
        <f t="shared" si="105"/>
        <v> </v>
      </c>
      <c r="AG266" s="157" t="str">
        <f t="shared" si="106"/>
        <v> </v>
      </c>
      <c r="AH266" s="157" t="str">
        <f t="shared" si="107"/>
        <v> </v>
      </c>
      <c r="AI266" s="157" t="str">
        <f t="shared" si="108"/>
        <v> </v>
      </c>
      <c r="AJ266" s="157" t="str">
        <f t="shared" si="109"/>
        <v> </v>
      </c>
      <c r="AK266" s="157" t="str">
        <f t="shared" si="110"/>
        <v> </v>
      </c>
      <c r="AL266" s="157" t="str">
        <f t="shared" si="111"/>
        <v> </v>
      </c>
      <c r="AM266" s="157" t="str">
        <f t="shared" si="112"/>
        <v> </v>
      </c>
      <c r="AN266" s="157" t="str">
        <f t="shared" si="113"/>
        <v> </v>
      </c>
      <c r="AO266" s="157" t="str">
        <f t="shared" si="114"/>
        <v> </v>
      </c>
    </row>
    <row r="267" spans="1:41" ht="12.75">
      <c r="A267" s="246" t="str">
        <f t="shared" si="115"/>
        <v> </v>
      </c>
      <c r="J267" s="184" t="str">
        <f t="shared" si="100"/>
        <v> </v>
      </c>
      <c r="K267" s="100"/>
      <c r="L267" s="325"/>
      <c r="N267" s="167" t="str">
        <f t="shared" si="101"/>
        <v> </v>
      </c>
      <c r="O267" s="157" t="str">
        <f t="shared" si="116"/>
        <v> </v>
      </c>
      <c r="P267" s="102"/>
      <c r="Q267" s="100"/>
      <c r="R267" s="331" t="str">
        <f t="shared" si="102"/>
        <v> </v>
      </c>
      <c r="S267" s="332" t="str">
        <f t="shared" si="117"/>
        <v> </v>
      </c>
      <c r="V267" s="167" t="str">
        <f t="shared" si="103"/>
        <v> </v>
      </c>
      <c r="W267" s="157" t="str">
        <f t="shared" si="118"/>
        <v> </v>
      </c>
      <c r="X267" s="102"/>
      <c r="Y267" s="100"/>
      <c r="Z267" s="331" t="str">
        <f t="shared" si="104"/>
        <v> </v>
      </c>
      <c r="AA267" s="332" t="str">
        <f t="shared" si="119"/>
        <v> </v>
      </c>
      <c r="AB267" s="335">
        <f t="shared" si="120"/>
        <v>0</v>
      </c>
      <c r="AF267" s="157" t="str">
        <f t="shared" si="105"/>
        <v> </v>
      </c>
      <c r="AG267" s="157" t="str">
        <f t="shared" si="106"/>
        <v> </v>
      </c>
      <c r="AH267" s="157" t="str">
        <f t="shared" si="107"/>
        <v> </v>
      </c>
      <c r="AI267" s="157" t="str">
        <f t="shared" si="108"/>
        <v> </v>
      </c>
      <c r="AJ267" s="157" t="str">
        <f t="shared" si="109"/>
        <v> </v>
      </c>
      <c r="AK267" s="157" t="str">
        <f t="shared" si="110"/>
        <v> </v>
      </c>
      <c r="AL267" s="157" t="str">
        <f t="shared" si="111"/>
        <v> </v>
      </c>
      <c r="AM267" s="157" t="str">
        <f t="shared" si="112"/>
        <v> </v>
      </c>
      <c r="AN267" s="157" t="str">
        <f t="shared" si="113"/>
        <v> </v>
      </c>
      <c r="AO267" s="157" t="str">
        <f t="shared" si="114"/>
        <v> </v>
      </c>
    </row>
    <row r="268" spans="1:41" ht="12.75">
      <c r="A268" s="246" t="str">
        <f t="shared" si="115"/>
        <v> </v>
      </c>
      <c r="J268" s="184" t="str">
        <f t="shared" si="100"/>
        <v> </v>
      </c>
      <c r="K268" s="100"/>
      <c r="L268" s="325"/>
      <c r="N268" s="167" t="str">
        <f t="shared" si="101"/>
        <v> </v>
      </c>
      <c r="O268" s="157" t="str">
        <f t="shared" si="116"/>
        <v> </v>
      </c>
      <c r="P268" s="102"/>
      <c r="Q268" s="100"/>
      <c r="R268" s="331" t="str">
        <f t="shared" si="102"/>
        <v> </v>
      </c>
      <c r="S268" s="332" t="str">
        <f t="shared" si="117"/>
        <v> </v>
      </c>
      <c r="V268" s="167" t="str">
        <f t="shared" si="103"/>
        <v> </v>
      </c>
      <c r="W268" s="157" t="str">
        <f t="shared" si="118"/>
        <v> </v>
      </c>
      <c r="X268" s="102"/>
      <c r="Y268" s="100"/>
      <c r="Z268" s="331" t="str">
        <f t="shared" si="104"/>
        <v> </v>
      </c>
      <c r="AA268" s="332" t="str">
        <f t="shared" si="119"/>
        <v> </v>
      </c>
      <c r="AB268" s="335">
        <f t="shared" si="120"/>
        <v>0</v>
      </c>
      <c r="AF268" s="157" t="str">
        <f t="shared" si="105"/>
        <v> </v>
      </c>
      <c r="AG268" s="157" t="str">
        <f t="shared" si="106"/>
        <v> </v>
      </c>
      <c r="AH268" s="157" t="str">
        <f t="shared" si="107"/>
        <v> </v>
      </c>
      <c r="AI268" s="157" t="str">
        <f t="shared" si="108"/>
        <v> </v>
      </c>
      <c r="AJ268" s="157" t="str">
        <f t="shared" si="109"/>
        <v> </v>
      </c>
      <c r="AK268" s="157" t="str">
        <f t="shared" si="110"/>
        <v> </v>
      </c>
      <c r="AL268" s="157" t="str">
        <f t="shared" si="111"/>
        <v> </v>
      </c>
      <c r="AM268" s="157" t="str">
        <f t="shared" si="112"/>
        <v> </v>
      </c>
      <c r="AN268" s="157" t="str">
        <f t="shared" si="113"/>
        <v> </v>
      </c>
      <c r="AO268" s="157" t="str">
        <f t="shared" si="114"/>
        <v> </v>
      </c>
    </row>
    <row r="269" spans="1:41" ht="12.75">
      <c r="A269" s="246" t="str">
        <f t="shared" si="115"/>
        <v> </v>
      </c>
      <c r="J269" s="184" t="str">
        <f t="shared" si="100"/>
        <v> </v>
      </c>
      <c r="K269" s="100"/>
      <c r="L269" s="325"/>
      <c r="N269" s="167" t="str">
        <f t="shared" si="101"/>
        <v> </v>
      </c>
      <c r="O269" s="157" t="str">
        <f t="shared" si="116"/>
        <v> </v>
      </c>
      <c r="P269" s="102"/>
      <c r="Q269" s="100"/>
      <c r="R269" s="331" t="str">
        <f t="shared" si="102"/>
        <v> </v>
      </c>
      <c r="S269" s="332" t="str">
        <f t="shared" si="117"/>
        <v> </v>
      </c>
      <c r="V269" s="167" t="str">
        <f t="shared" si="103"/>
        <v> </v>
      </c>
      <c r="W269" s="157" t="str">
        <f t="shared" si="118"/>
        <v> </v>
      </c>
      <c r="X269" s="102"/>
      <c r="Y269" s="100"/>
      <c r="Z269" s="331" t="str">
        <f t="shared" si="104"/>
        <v> </v>
      </c>
      <c r="AA269" s="332" t="str">
        <f t="shared" si="119"/>
        <v> </v>
      </c>
      <c r="AB269" s="335">
        <f t="shared" si="120"/>
        <v>0</v>
      </c>
      <c r="AF269" s="157" t="str">
        <f t="shared" si="105"/>
        <v> </v>
      </c>
      <c r="AG269" s="157" t="str">
        <f t="shared" si="106"/>
        <v> </v>
      </c>
      <c r="AH269" s="157" t="str">
        <f t="shared" si="107"/>
        <v> </v>
      </c>
      <c r="AI269" s="157" t="str">
        <f t="shared" si="108"/>
        <v> </v>
      </c>
      <c r="AJ269" s="157" t="str">
        <f t="shared" si="109"/>
        <v> </v>
      </c>
      <c r="AK269" s="157" t="str">
        <f t="shared" si="110"/>
        <v> </v>
      </c>
      <c r="AL269" s="157" t="str">
        <f t="shared" si="111"/>
        <v> </v>
      </c>
      <c r="AM269" s="157" t="str">
        <f t="shared" si="112"/>
        <v> </v>
      </c>
      <c r="AN269" s="157" t="str">
        <f t="shared" si="113"/>
        <v> </v>
      </c>
      <c r="AO269" s="157" t="str">
        <f t="shared" si="114"/>
        <v> </v>
      </c>
    </row>
    <row r="270" spans="1:41" ht="12.75">
      <c r="A270" s="246" t="str">
        <f t="shared" si="115"/>
        <v> </v>
      </c>
      <c r="J270" s="184" t="str">
        <f t="shared" si="100"/>
        <v> </v>
      </c>
      <c r="K270" s="100"/>
      <c r="L270" s="325"/>
      <c r="N270" s="167" t="str">
        <f t="shared" si="101"/>
        <v> </v>
      </c>
      <c r="O270" s="157" t="str">
        <f t="shared" si="116"/>
        <v> </v>
      </c>
      <c r="P270" s="102"/>
      <c r="Q270" s="100"/>
      <c r="R270" s="331" t="str">
        <f t="shared" si="102"/>
        <v> </v>
      </c>
      <c r="S270" s="332" t="str">
        <f t="shared" si="117"/>
        <v> </v>
      </c>
      <c r="V270" s="167" t="str">
        <f t="shared" si="103"/>
        <v> </v>
      </c>
      <c r="W270" s="157" t="str">
        <f t="shared" si="118"/>
        <v> </v>
      </c>
      <c r="X270" s="102"/>
      <c r="Y270" s="100"/>
      <c r="Z270" s="331" t="str">
        <f t="shared" si="104"/>
        <v> </v>
      </c>
      <c r="AA270" s="332" t="str">
        <f t="shared" si="119"/>
        <v> </v>
      </c>
      <c r="AB270" s="335">
        <f t="shared" si="120"/>
        <v>0</v>
      </c>
      <c r="AF270" s="157" t="str">
        <f t="shared" si="105"/>
        <v> </v>
      </c>
      <c r="AG270" s="157" t="str">
        <f t="shared" si="106"/>
        <v> </v>
      </c>
      <c r="AH270" s="157" t="str">
        <f t="shared" si="107"/>
        <v> </v>
      </c>
      <c r="AI270" s="157" t="str">
        <f t="shared" si="108"/>
        <v> </v>
      </c>
      <c r="AJ270" s="157" t="str">
        <f t="shared" si="109"/>
        <v> </v>
      </c>
      <c r="AK270" s="157" t="str">
        <f t="shared" si="110"/>
        <v> </v>
      </c>
      <c r="AL270" s="157" t="str">
        <f t="shared" si="111"/>
        <v> </v>
      </c>
      <c r="AM270" s="157" t="str">
        <f t="shared" si="112"/>
        <v> </v>
      </c>
      <c r="AN270" s="157" t="str">
        <f t="shared" si="113"/>
        <v> </v>
      </c>
      <c r="AO270" s="157" t="str">
        <f t="shared" si="114"/>
        <v> </v>
      </c>
    </row>
    <row r="271" spans="1:41" ht="12.75">
      <c r="A271" s="246" t="str">
        <f t="shared" si="115"/>
        <v> </v>
      </c>
      <c r="J271" s="184" t="str">
        <f t="shared" si="100"/>
        <v> </v>
      </c>
      <c r="K271" s="100"/>
      <c r="L271" s="325"/>
      <c r="N271" s="167" t="str">
        <f t="shared" si="101"/>
        <v> </v>
      </c>
      <c r="O271" s="157" t="str">
        <f t="shared" si="116"/>
        <v> </v>
      </c>
      <c r="P271" s="102"/>
      <c r="Q271" s="100"/>
      <c r="R271" s="331" t="str">
        <f t="shared" si="102"/>
        <v> </v>
      </c>
      <c r="S271" s="332" t="str">
        <f t="shared" si="117"/>
        <v> </v>
      </c>
      <c r="V271" s="167" t="str">
        <f t="shared" si="103"/>
        <v> </v>
      </c>
      <c r="W271" s="157" t="str">
        <f t="shared" si="118"/>
        <v> </v>
      </c>
      <c r="X271" s="102"/>
      <c r="Y271" s="100"/>
      <c r="Z271" s="331" t="str">
        <f t="shared" si="104"/>
        <v> </v>
      </c>
      <c r="AA271" s="332" t="str">
        <f t="shared" si="119"/>
        <v> </v>
      </c>
      <c r="AB271" s="335">
        <f t="shared" si="120"/>
        <v>0</v>
      </c>
      <c r="AF271" s="157" t="str">
        <f t="shared" si="105"/>
        <v> </v>
      </c>
      <c r="AG271" s="157" t="str">
        <f t="shared" si="106"/>
        <v> </v>
      </c>
      <c r="AH271" s="157" t="str">
        <f t="shared" si="107"/>
        <v> </v>
      </c>
      <c r="AI271" s="157" t="str">
        <f t="shared" si="108"/>
        <v> </v>
      </c>
      <c r="AJ271" s="157" t="str">
        <f t="shared" si="109"/>
        <v> </v>
      </c>
      <c r="AK271" s="157" t="str">
        <f t="shared" si="110"/>
        <v> </v>
      </c>
      <c r="AL271" s="157" t="str">
        <f t="shared" si="111"/>
        <v> </v>
      </c>
      <c r="AM271" s="157" t="str">
        <f t="shared" si="112"/>
        <v> </v>
      </c>
      <c r="AN271" s="157" t="str">
        <f t="shared" si="113"/>
        <v> </v>
      </c>
      <c r="AO271" s="157" t="str">
        <f t="shared" si="114"/>
        <v> </v>
      </c>
    </row>
    <row r="272" spans="1:41" ht="12.75">
      <c r="A272" s="246" t="str">
        <f t="shared" si="115"/>
        <v> </v>
      </c>
      <c r="J272" s="184" t="str">
        <f t="shared" si="100"/>
        <v> </v>
      </c>
      <c r="K272" s="100"/>
      <c r="L272" s="325"/>
      <c r="N272" s="167" t="str">
        <f t="shared" si="101"/>
        <v> </v>
      </c>
      <c r="O272" s="157" t="str">
        <f t="shared" si="116"/>
        <v> </v>
      </c>
      <c r="P272" s="102"/>
      <c r="Q272" s="100"/>
      <c r="R272" s="331" t="str">
        <f t="shared" si="102"/>
        <v> </v>
      </c>
      <c r="S272" s="332" t="str">
        <f t="shared" si="117"/>
        <v> </v>
      </c>
      <c r="V272" s="167" t="str">
        <f t="shared" si="103"/>
        <v> </v>
      </c>
      <c r="W272" s="157" t="str">
        <f t="shared" si="118"/>
        <v> </v>
      </c>
      <c r="X272" s="102"/>
      <c r="Y272" s="100"/>
      <c r="Z272" s="331" t="str">
        <f t="shared" si="104"/>
        <v> </v>
      </c>
      <c r="AA272" s="332" t="str">
        <f t="shared" si="119"/>
        <v> </v>
      </c>
      <c r="AB272" s="335">
        <f t="shared" si="120"/>
        <v>0</v>
      </c>
      <c r="AF272" s="157" t="str">
        <f t="shared" si="105"/>
        <v> </v>
      </c>
      <c r="AG272" s="157" t="str">
        <f t="shared" si="106"/>
        <v> </v>
      </c>
      <c r="AH272" s="157" t="str">
        <f t="shared" si="107"/>
        <v> </v>
      </c>
      <c r="AI272" s="157" t="str">
        <f t="shared" si="108"/>
        <v> </v>
      </c>
      <c r="AJ272" s="157" t="str">
        <f t="shared" si="109"/>
        <v> </v>
      </c>
      <c r="AK272" s="157" t="str">
        <f t="shared" si="110"/>
        <v> </v>
      </c>
      <c r="AL272" s="157" t="str">
        <f t="shared" si="111"/>
        <v> </v>
      </c>
      <c r="AM272" s="157" t="str">
        <f t="shared" si="112"/>
        <v> </v>
      </c>
      <c r="AN272" s="157" t="str">
        <f t="shared" si="113"/>
        <v> </v>
      </c>
      <c r="AO272" s="157" t="str">
        <f t="shared" si="114"/>
        <v> </v>
      </c>
    </row>
    <row r="273" spans="1:41" ht="12.75">
      <c r="A273" s="246" t="str">
        <f t="shared" si="115"/>
        <v> </v>
      </c>
      <c r="J273" s="184" t="str">
        <f t="shared" si="100"/>
        <v> </v>
      </c>
      <c r="K273" s="100"/>
      <c r="L273" s="325"/>
      <c r="N273" s="167" t="str">
        <f t="shared" si="101"/>
        <v> </v>
      </c>
      <c r="O273" s="157" t="str">
        <f t="shared" si="116"/>
        <v> </v>
      </c>
      <c r="P273" s="102"/>
      <c r="Q273" s="100"/>
      <c r="R273" s="331" t="str">
        <f t="shared" si="102"/>
        <v> </v>
      </c>
      <c r="S273" s="332" t="str">
        <f t="shared" si="117"/>
        <v> </v>
      </c>
      <c r="V273" s="167" t="str">
        <f t="shared" si="103"/>
        <v> </v>
      </c>
      <c r="W273" s="157" t="str">
        <f t="shared" si="118"/>
        <v> </v>
      </c>
      <c r="X273" s="102"/>
      <c r="Y273" s="100"/>
      <c r="Z273" s="331" t="str">
        <f t="shared" si="104"/>
        <v> </v>
      </c>
      <c r="AA273" s="332" t="str">
        <f t="shared" si="119"/>
        <v> </v>
      </c>
      <c r="AB273" s="335">
        <f t="shared" si="120"/>
        <v>0</v>
      </c>
      <c r="AF273" s="157" t="str">
        <f t="shared" si="105"/>
        <v> </v>
      </c>
      <c r="AG273" s="157" t="str">
        <f t="shared" si="106"/>
        <v> </v>
      </c>
      <c r="AH273" s="157" t="str">
        <f t="shared" si="107"/>
        <v> </v>
      </c>
      <c r="AI273" s="157" t="str">
        <f t="shared" si="108"/>
        <v> </v>
      </c>
      <c r="AJ273" s="157" t="str">
        <f t="shared" si="109"/>
        <v> </v>
      </c>
      <c r="AK273" s="157" t="str">
        <f t="shared" si="110"/>
        <v> </v>
      </c>
      <c r="AL273" s="157" t="str">
        <f t="shared" si="111"/>
        <v> </v>
      </c>
      <c r="AM273" s="157" t="str">
        <f t="shared" si="112"/>
        <v> </v>
      </c>
      <c r="AN273" s="157" t="str">
        <f t="shared" si="113"/>
        <v> </v>
      </c>
      <c r="AO273" s="157" t="str">
        <f t="shared" si="114"/>
        <v> </v>
      </c>
    </row>
    <row r="274" spans="1:41" ht="12.75">
      <c r="A274" s="246" t="str">
        <f t="shared" si="115"/>
        <v> </v>
      </c>
      <c r="J274" s="184" t="str">
        <f t="shared" si="100"/>
        <v> </v>
      </c>
      <c r="K274" s="100"/>
      <c r="L274" s="325"/>
      <c r="N274" s="167" t="str">
        <f t="shared" si="101"/>
        <v> </v>
      </c>
      <c r="O274" s="157" t="str">
        <f t="shared" si="116"/>
        <v> </v>
      </c>
      <c r="P274" s="102"/>
      <c r="Q274" s="100"/>
      <c r="R274" s="331" t="str">
        <f t="shared" si="102"/>
        <v> </v>
      </c>
      <c r="S274" s="332" t="str">
        <f t="shared" si="117"/>
        <v> </v>
      </c>
      <c r="V274" s="167" t="str">
        <f t="shared" si="103"/>
        <v> </v>
      </c>
      <c r="W274" s="157" t="str">
        <f t="shared" si="118"/>
        <v> </v>
      </c>
      <c r="X274" s="102"/>
      <c r="Y274" s="100"/>
      <c r="Z274" s="331" t="str">
        <f t="shared" si="104"/>
        <v> </v>
      </c>
      <c r="AA274" s="332" t="str">
        <f t="shared" si="119"/>
        <v> </v>
      </c>
      <c r="AB274" s="335">
        <f t="shared" si="120"/>
        <v>0</v>
      </c>
      <c r="AF274" s="157" t="str">
        <f t="shared" si="105"/>
        <v> </v>
      </c>
      <c r="AG274" s="157" t="str">
        <f t="shared" si="106"/>
        <v> </v>
      </c>
      <c r="AH274" s="157" t="str">
        <f t="shared" si="107"/>
        <v> </v>
      </c>
      <c r="AI274" s="157" t="str">
        <f t="shared" si="108"/>
        <v> </v>
      </c>
      <c r="AJ274" s="157" t="str">
        <f t="shared" si="109"/>
        <v> </v>
      </c>
      <c r="AK274" s="157" t="str">
        <f t="shared" si="110"/>
        <v> </v>
      </c>
      <c r="AL274" s="157" t="str">
        <f t="shared" si="111"/>
        <v> </v>
      </c>
      <c r="AM274" s="157" t="str">
        <f t="shared" si="112"/>
        <v> </v>
      </c>
      <c r="AN274" s="157" t="str">
        <f t="shared" si="113"/>
        <v> </v>
      </c>
      <c r="AO274" s="157" t="str">
        <f t="shared" si="114"/>
        <v> </v>
      </c>
    </row>
    <row r="275" spans="1:41" ht="12.75">
      <c r="A275" s="246" t="str">
        <f t="shared" si="115"/>
        <v> </v>
      </c>
      <c r="J275" s="184" t="str">
        <f t="shared" si="100"/>
        <v> </v>
      </c>
      <c r="K275" s="100"/>
      <c r="L275" s="325"/>
      <c r="N275" s="167" t="str">
        <f t="shared" si="101"/>
        <v> </v>
      </c>
      <c r="O275" s="157" t="str">
        <f t="shared" si="116"/>
        <v> </v>
      </c>
      <c r="P275" s="102"/>
      <c r="Q275" s="100"/>
      <c r="R275" s="331" t="str">
        <f t="shared" si="102"/>
        <v> </v>
      </c>
      <c r="S275" s="332" t="str">
        <f t="shared" si="117"/>
        <v> </v>
      </c>
      <c r="V275" s="167" t="str">
        <f t="shared" si="103"/>
        <v> </v>
      </c>
      <c r="W275" s="157" t="str">
        <f t="shared" si="118"/>
        <v> </v>
      </c>
      <c r="X275" s="102"/>
      <c r="Y275" s="100"/>
      <c r="Z275" s="331" t="str">
        <f t="shared" si="104"/>
        <v> </v>
      </c>
      <c r="AA275" s="332" t="str">
        <f t="shared" si="119"/>
        <v> </v>
      </c>
      <c r="AB275" s="335">
        <f t="shared" si="120"/>
        <v>0</v>
      </c>
      <c r="AF275" s="157" t="str">
        <f t="shared" si="105"/>
        <v> </v>
      </c>
      <c r="AG275" s="157" t="str">
        <f t="shared" si="106"/>
        <v> </v>
      </c>
      <c r="AH275" s="157" t="str">
        <f t="shared" si="107"/>
        <v> </v>
      </c>
      <c r="AI275" s="157" t="str">
        <f t="shared" si="108"/>
        <v> </v>
      </c>
      <c r="AJ275" s="157" t="str">
        <f t="shared" si="109"/>
        <v> </v>
      </c>
      <c r="AK275" s="157" t="str">
        <f t="shared" si="110"/>
        <v> </v>
      </c>
      <c r="AL275" s="157" t="str">
        <f t="shared" si="111"/>
        <v> </v>
      </c>
      <c r="AM275" s="157" t="str">
        <f t="shared" si="112"/>
        <v> </v>
      </c>
      <c r="AN275" s="157" t="str">
        <f t="shared" si="113"/>
        <v> </v>
      </c>
      <c r="AO275" s="157" t="str">
        <f t="shared" si="114"/>
        <v> </v>
      </c>
    </row>
    <row r="276" spans="1:41" ht="12.75">
      <c r="A276" s="246" t="str">
        <f t="shared" si="115"/>
        <v> </v>
      </c>
      <c r="J276" s="184" t="str">
        <f t="shared" si="100"/>
        <v> </v>
      </c>
      <c r="K276" s="100"/>
      <c r="L276" s="325"/>
      <c r="N276" s="167" t="str">
        <f t="shared" si="101"/>
        <v> </v>
      </c>
      <c r="O276" s="157" t="str">
        <f t="shared" si="116"/>
        <v> </v>
      </c>
      <c r="P276" s="102"/>
      <c r="Q276" s="100"/>
      <c r="R276" s="331" t="str">
        <f t="shared" si="102"/>
        <v> </v>
      </c>
      <c r="S276" s="332" t="str">
        <f t="shared" si="117"/>
        <v> </v>
      </c>
      <c r="V276" s="167" t="str">
        <f t="shared" si="103"/>
        <v> </v>
      </c>
      <c r="W276" s="157" t="str">
        <f t="shared" si="118"/>
        <v> </v>
      </c>
      <c r="X276" s="102"/>
      <c r="Y276" s="100"/>
      <c r="Z276" s="331" t="str">
        <f t="shared" si="104"/>
        <v> </v>
      </c>
      <c r="AA276" s="332" t="str">
        <f t="shared" si="119"/>
        <v> </v>
      </c>
      <c r="AB276" s="335">
        <f t="shared" si="120"/>
        <v>0</v>
      </c>
      <c r="AF276" s="157" t="str">
        <f t="shared" si="105"/>
        <v> </v>
      </c>
      <c r="AG276" s="157" t="str">
        <f t="shared" si="106"/>
        <v> </v>
      </c>
      <c r="AH276" s="157" t="str">
        <f t="shared" si="107"/>
        <v> </v>
      </c>
      <c r="AI276" s="157" t="str">
        <f t="shared" si="108"/>
        <v> </v>
      </c>
      <c r="AJ276" s="157" t="str">
        <f t="shared" si="109"/>
        <v> </v>
      </c>
      <c r="AK276" s="157" t="str">
        <f t="shared" si="110"/>
        <v> </v>
      </c>
      <c r="AL276" s="157" t="str">
        <f t="shared" si="111"/>
        <v> </v>
      </c>
      <c r="AM276" s="157" t="str">
        <f t="shared" si="112"/>
        <v> </v>
      </c>
      <c r="AN276" s="157" t="str">
        <f t="shared" si="113"/>
        <v> </v>
      </c>
      <c r="AO276" s="157" t="str">
        <f t="shared" si="114"/>
        <v> </v>
      </c>
    </row>
    <row r="277" spans="1:41" ht="12.75">
      <c r="A277" s="246" t="str">
        <f t="shared" si="115"/>
        <v> </v>
      </c>
      <c r="J277" s="184" t="str">
        <f t="shared" si="100"/>
        <v> </v>
      </c>
      <c r="K277" s="100"/>
      <c r="L277" s="325"/>
      <c r="N277" s="167" t="str">
        <f t="shared" si="101"/>
        <v> </v>
      </c>
      <c r="O277" s="157" t="str">
        <f t="shared" si="116"/>
        <v> </v>
      </c>
      <c r="P277" s="102"/>
      <c r="Q277" s="100"/>
      <c r="R277" s="331" t="str">
        <f t="shared" si="102"/>
        <v> </v>
      </c>
      <c r="S277" s="332" t="str">
        <f t="shared" si="117"/>
        <v> </v>
      </c>
      <c r="V277" s="167" t="str">
        <f t="shared" si="103"/>
        <v> </v>
      </c>
      <c r="W277" s="157" t="str">
        <f t="shared" si="118"/>
        <v> </v>
      </c>
      <c r="X277" s="102"/>
      <c r="Y277" s="100"/>
      <c r="Z277" s="331" t="str">
        <f t="shared" si="104"/>
        <v> </v>
      </c>
      <c r="AA277" s="332" t="str">
        <f t="shared" si="119"/>
        <v> </v>
      </c>
      <c r="AB277" s="335">
        <f t="shared" si="120"/>
        <v>0</v>
      </c>
      <c r="AF277" s="157" t="str">
        <f t="shared" si="105"/>
        <v> </v>
      </c>
      <c r="AG277" s="157" t="str">
        <f t="shared" si="106"/>
        <v> </v>
      </c>
      <c r="AH277" s="157" t="str">
        <f t="shared" si="107"/>
        <v> </v>
      </c>
      <c r="AI277" s="157" t="str">
        <f t="shared" si="108"/>
        <v> </v>
      </c>
      <c r="AJ277" s="157" t="str">
        <f t="shared" si="109"/>
        <v> </v>
      </c>
      <c r="AK277" s="157" t="str">
        <f t="shared" si="110"/>
        <v> </v>
      </c>
      <c r="AL277" s="157" t="str">
        <f t="shared" si="111"/>
        <v> </v>
      </c>
      <c r="AM277" s="157" t="str">
        <f t="shared" si="112"/>
        <v> </v>
      </c>
      <c r="AN277" s="157" t="str">
        <f t="shared" si="113"/>
        <v> </v>
      </c>
      <c r="AO277" s="157" t="str">
        <f t="shared" si="114"/>
        <v> </v>
      </c>
    </row>
    <row r="278" spans="1:41" ht="12.75">
      <c r="A278" s="246" t="str">
        <f t="shared" si="115"/>
        <v> </v>
      </c>
      <c r="J278" s="184" t="str">
        <f t="shared" si="100"/>
        <v> </v>
      </c>
      <c r="K278" s="100"/>
      <c r="L278" s="325"/>
      <c r="N278" s="167" t="str">
        <f t="shared" si="101"/>
        <v> </v>
      </c>
      <c r="O278" s="157" t="str">
        <f t="shared" si="116"/>
        <v> </v>
      </c>
      <c r="P278" s="102"/>
      <c r="Q278" s="100"/>
      <c r="R278" s="331" t="str">
        <f t="shared" si="102"/>
        <v> </v>
      </c>
      <c r="S278" s="332" t="str">
        <f t="shared" si="117"/>
        <v> </v>
      </c>
      <c r="V278" s="167" t="str">
        <f t="shared" si="103"/>
        <v> </v>
      </c>
      <c r="W278" s="157" t="str">
        <f t="shared" si="118"/>
        <v> </v>
      </c>
      <c r="X278" s="102"/>
      <c r="Y278" s="100"/>
      <c r="Z278" s="331" t="str">
        <f t="shared" si="104"/>
        <v> </v>
      </c>
      <c r="AA278" s="332" t="str">
        <f t="shared" si="119"/>
        <v> </v>
      </c>
      <c r="AB278" s="335">
        <f t="shared" si="120"/>
        <v>0</v>
      </c>
      <c r="AF278" s="157" t="str">
        <f t="shared" si="105"/>
        <v> </v>
      </c>
      <c r="AG278" s="157" t="str">
        <f t="shared" si="106"/>
        <v> </v>
      </c>
      <c r="AH278" s="157" t="str">
        <f t="shared" si="107"/>
        <v> </v>
      </c>
      <c r="AI278" s="157" t="str">
        <f t="shared" si="108"/>
        <v> </v>
      </c>
      <c r="AJ278" s="157" t="str">
        <f t="shared" si="109"/>
        <v> </v>
      </c>
      <c r="AK278" s="157" t="str">
        <f t="shared" si="110"/>
        <v> </v>
      </c>
      <c r="AL278" s="157" t="str">
        <f t="shared" si="111"/>
        <v> </v>
      </c>
      <c r="AM278" s="157" t="str">
        <f t="shared" si="112"/>
        <v> </v>
      </c>
      <c r="AN278" s="157" t="str">
        <f t="shared" si="113"/>
        <v> </v>
      </c>
      <c r="AO278" s="157" t="str">
        <f t="shared" si="114"/>
        <v> </v>
      </c>
    </row>
    <row r="279" spans="1:41" ht="12.75">
      <c r="A279" s="246" t="str">
        <f t="shared" si="115"/>
        <v> </v>
      </c>
      <c r="J279" s="184" t="str">
        <f t="shared" si="100"/>
        <v> </v>
      </c>
      <c r="K279" s="100"/>
      <c r="L279" s="325"/>
      <c r="N279" s="167" t="str">
        <f t="shared" si="101"/>
        <v> </v>
      </c>
      <c r="O279" s="157" t="str">
        <f t="shared" si="116"/>
        <v> </v>
      </c>
      <c r="P279" s="102"/>
      <c r="Q279" s="100"/>
      <c r="R279" s="331" t="str">
        <f t="shared" si="102"/>
        <v> </v>
      </c>
      <c r="S279" s="332" t="str">
        <f t="shared" si="117"/>
        <v> </v>
      </c>
      <c r="V279" s="167" t="str">
        <f t="shared" si="103"/>
        <v> </v>
      </c>
      <c r="W279" s="157" t="str">
        <f t="shared" si="118"/>
        <v> </v>
      </c>
      <c r="X279" s="102"/>
      <c r="Y279" s="100"/>
      <c r="Z279" s="331" t="str">
        <f t="shared" si="104"/>
        <v> </v>
      </c>
      <c r="AA279" s="332" t="str">
        <f t="shared" si="119"/>
        <v> </v>
      </c>
      <c r="AB279" s="335">
        <f t="shared" si="120"/>
        <v>0</v>
      </c>
      <c r="AF279" s="157" t="str">
        <f t="shared" si="105"/>
        <v> </v>
      </c>
      <c r="AG279" s="157" t="str">
        <f t="shared" si="106"/>
        <v> </v>
      </c>
      <c r="AH279" s="157" t="str">
        <f t="shared" si="107"/>
        <v> </v>
      </c>
      <c r="AI279" s="157" t="str">
        <f t="shared" si="108"/>
        <v> </v>
      </c>
      <c r="AJ279" s="157" t="str">
        <f t="shared" si="109"/>
        <v> </v>
      </c>
      <c r="AK279" s="157" t="str">
        <f t="shared" si="110"/>
        <v> </v>
      </c>
      <c r="AL279" s="157" t="str">
        <f t="shared" si="111"/>
        <v> </v>
      </c>
      <c r="AM279" s="157" t="str">
        <f t="shared" si="112"/>
        <v> </v>
      </c>
      <c r="AN279" s="157" t="str">
        <f t="shared" si="113"/>
        <v> </v>
      </c>
      <c r="AO279" s="157" t="str">
        <f t="shared" si="114"/>
        <v> </v>
      </c>
    </row>
    <row r="280" spans="1:41" ht="12.75">
      <c r="A280" s="246" t="str">
        <f t="shared" si="115"/>
        <v> </v>
      </c>
      <c r="J280" s="184" t="str">
        <f t="shared" si="100"/>
        <v> </v>
      </c>
      <c r="K280" s="100"/>
      <c r="L280" s="325"/>
      <c r="N280" s="167" t="str">
        <f t="shared" si="101"/>
        <v> </v>
      </c>
      <c r="O280" s="157" t="str">
        <f t="shared" si="116"/>
        <v> </v>
      </c>
      <c r="P280" s="102"/>
      <c r="Q280" s="100"/>
      <c r="R280" s="331" t="str">
        <f t="shared" si="102"/>
        <v> </v>
      </c>
      <c r="S280" s="332" t="str">
        <f t="shared" si="117"/>
        <v> </v>
      </c>
      <c r="V280" s="167" t="str">
        <f t="shared" si="103"/>
        <v> </v>
      </c>
      <c r="W280" s="157" t="str">
        <f t="shared" si="118"/>
        <v> </v>
      </c>
      <c r="X280" s="102"/>
      <c r="Y280" s="100"/>
      <c r="Z280" s="331" t="str">
        <f t="shared" si="104"/>
        <v> </v>
      </c>
      <c r="AA280" s="332" t="str">
        <f t="shared" si="119"/>
        <v> </v>
      </c>
      <c r="AB280" s="335">
        <f t="shared" si="120"/>
        <v>0</v>
      </c>
      <c r="AF280" s="157" t="str">
        <f t="shared" si="105"/>
        <v> </v>
      </c>
      <c r="AG280" s="157" t="str">
        <f t="shared" si="106"/>
        <v> </v>
      </c>
      <c r="AH280" s="157" t="str">
        <f t="shared" si="107"/>
        <v> </v>
      </c>
      <c r="AI280" s="157" t="str">
        <f t="shared" si="108"/>
        <v> </v>
      </c>
      <c r="AJ280" s="157" t="str">
        <f t="shared" si="109"/>
        <v> </v>
      </c>
      <c r="AK280" s="157" t="str">
        <f t="shared" si="110"/>
        <v> </v>
      </c>
      <c r="AL280" s="157" t="str">
        <f t="shared" si="111"/>
        <v> </v>
      </c>
      <c r="AM280" s="157" t="str">
        <f t="shared" si="112"/>
        <v> </v>
      </c>
      <c r="AN280" s="157" t="str">
        <f t="shared" si="113"/>
        <v> </v>
      </c>
      <c r="AO280" s="157" t="str">
        <f t="shared" si="114"/>
        <v> </v>
      </c>
    </row>
    <row r="281" spans="1:41" ht="12.75">
      <c r="A281" s="246" t="str">
        <f t="shared" si="115"/>
        <v> </v>
      </c>
      <c r="J281" s="184" t="str">
        <f t="shared" si="100"/>
        <v> </v>
      </c>
      <c r="K281" s="100"/>
      <c r="L281" s="325"/>
      <c r="N281" s="167" t="str">
        <f t="shared" si="101"/>
        <v> </v>
      </c>
      <c r="O281" s="157" t="str">
        <f t="shared" si="116"/>
        <v> </v>
      </c>
      <c r="P281" s="102"/>
      <c r="Q281" s="100"/>
      <c r="R281" s="331" t="str">
        <f t="shared" si="102"/>
        <v> </v>
      </c>
      <c r="S281" s="332" t="str">
        <f t="shared" si="117"/>
        <v> </v>
      </c>
      <c r="V281" s="167" t="str">
        <f t="shared" si="103"/>
        <v> </v>
      </c>
      <c r="W281" s="157" t="str">
        <f t="shared" si="118"/>
        <v> </v>
      </c>
      <c r="X281" s="102"/>
      <c r="Y281" s="100"/>
      <c r="Z281" s="331" t="str">
        <f t="shared" si="104"/>
        <v> </v>
      </c>
      <c r="AA281" s="332" t="str">
        <f t="shared" si="119"/>
        <v> </v>
      </c>
      <c r="AB281" s="335">
        <f t="shared" si="120"/>
        <v>0</v>
      </c>
      <c r="AF281" s="157" t="str">
        <f t="shared" si="105"/>
        <v> </v>
      </c>
      <c r="AG281" s="157" t="str">
        <f t="shared" si="106"/>
        <v> </v>
      </c>
      <c r="AH281" s="157" t="str">
        <f t="shared" si="107"/>
        <v> </v>
      </c>
      <c r="AI281" s="157" t="str">
        <f t="shared" si="108"/>
        <v> </v>
      </c>
      <c r="AJ281" s="157" t="str">
        <f t="shared" si="109"/>
        <v> </v>
      </c>
      <c r="AK281" s="157" t="str">
        <f t="shared" si="110"/>
        <v> </v>
      </c>
      <c r="AL281" s="157" t="str">
        <f t="shared" si="111"/>
        <v> </v>
      </c>
      <c r="AM281" s="157" t="str">
        <f t="shared" si="112"/>
        <v> </v>
      </c>
      <c r="AN281" s="157" t="str">
        <f t="shared" si="113"/>
        <v> </v>
      </c>
      <c r="AO281" s="157" t="str">
        <f t="shared" si="114"/>
        <v> </v>
      </c>
    </row>
    <row r="282" spans="1:41" ht="12.75">
      <c r="A282" s="246" t="str">
        <f t="shared" si="115"/>
        <v> </v>
      </c>
      <c r="J282" s="184" t="str">
        <f t="shared" si="100"/>
        <v> </v>
      </c>
      <c r="K282" s="100"/>
      <c r="L282" s="325"/>
      <c r="N282" s="167" t="str">
        <f t="shared" si="101"/>
        <v> </v>
      </c>
      <c r="O282" s="157" t="str">
        <f t="shared" si="116"/>
        <v> </v>
      </c>
      <c r="P282" s="102"/>
      <c r="Q282" s="100"/>
      <c r="R282" s="331" t="str">
        <f t="shared" si="102"/>
        <v> </v>
      </c>
      <c r="S282" s="332" t="str">
        <f t="shared" si="117"/>
        <v> </v>
      </c>
      <c r="V282" s="167" t="str">
        <f t="shared" si="103"/>
        <v> </v>
      </c>
      <c r="W282" s="157" t="str">
        <f t="shared" si="118"/>
        <v> </v>
      </c>
      <c r="X282" s="102"/>
      <c r="Y282" s="100"/>
      <c r="Z282" s="331" t="str">
        <f t="shared" si="104"/>
        <v> </v>
      </c>
      <c r="AA282" s="332" t="str">
        <f t="shared" si="119"/>
        <v> </v>
      </c>
      <c r="AB282" s="335">
        <f t="shared" si="120"/>
        <v>0</v>
      </c>
      <c r="AF282" s="157" t="str">
        <f t="shared" si="105"/>
        <v> </v>
      </c>
      <c r="AG282" s="157" t="str">
        <f t="shared" si="106"/>
        <v> </v>
      </c>
      <c r="AH282" s="157" t="str">
        <f t="shared" si="107"/>
        <v> </v>
      </c>
      <c r="AI282" s="157" t="str">
        <f t="shared" si="108"/>
        <v> </v>
      </c>
      <c r="AJ282" s="157" t="str">
        <f t="shared" si="109"/>
        <v> </v>
      </c>
      <c r="AK282" s="157" t="str">
        <f t="shared" si="110"/>
        <v> </v>
      </c>
      <c r="AL282" s="157" t="str">
        <f t="shared" si="111"/>
        <v> </v>
      </c>
      <c r="AM282" s="157" t="str">
        <f t="shared" si="112"/>
        <v> </v>
      </c>
      <c r="AN282" s="157" t="str">
        <f t="shared" si="113"/>
        <v> </v>
      </c>
      <c r="AO282" s="157" t="str">
        <f t="shared" si="114"/>
        <v> </v>
      </c>
    </row>
    <row r="283" spans="1:41" ht="12.75">
      <c r="A283" s="246" t="str">
        <f t="shared" si="115"/>
        <v> </v>
      </c>
      <c r="J283" s="184" t="str">
        <f t="shared" si="100"/>
        <v> </v>
      </c>
      <c r="K283" s="100"/>
      <c r="L283" s="325"/>
      <c r="N283" s="167" t="str">
        <f t="shared" si="101"/>
        <v> </v>
      </c>
      <c r="O283" s="157" t="str">
        <f t="shared" si="116"/>
        <v> </v>
      </c>
      <c r="P283" s="102"/>
      <c r="Q283" s="100"/>
      <c r="R283" s="331" t="str">
        <f t="shared" si="102"/>
        <v> </v>
      </c>
      <c r="S283" s="332" t="str">
        <f t="shared" si="117"/>
        <v> </v>
      </c>
      <c r="V283" s="167" t="str">
        <f t="shared" si="103"/>
        <v> </v>
      </c>
      <c r="W283" s="157" t="str">
        <f t="shared" si="118"/>
        <v> </v>
      </c>
      <c r="X283" s="102"/>
      <c r="Y283" s="100"/>
      <c r="Z283" s="331" t="str">
        <f t="shared" si="104"/>
        <v> </v>
      </c>
      <c r="AA283" s="332" t="str">
        <f t="shared" si="119"/>
        <v> </v>
      </c>
      <c r="AB283" s="335">
        <f t="shared" si="120"/>
        <v>0</v>
      </c>
      <c r="AF283" s="157" t="str">
        <f t="shared" si="105"/>
        <v> </v>
      </c>
      <c r="AG283" s="157" t="str">
        <f t="shared" si="106"/>
        <v> </v>
      </c>
      <c r="AH283" s="157" t="str">
        <f t="shared" si="107"/>
        <v> </v>
      </c>
      <c r="AI283" s="157" t="str">
        <f t="shared" si="108"/>
        <v> </v>
      </c>
      <c r="AJ283" s="157" t="str">
        <f t="shared" si="109"/>
        <v> </v>
      </c>
      <c r="AK283" s="157" t="str">
        <f t="shared" si="110"/>
        <v> </v>
      </c>
      <c r="AL283" s="157" t="str">
        <f t="shared" si="111"/>
        <v> </v>
      </c>
      <c r="AM283" s="157" t="str">
        <f t="shared" si="112"/>
        <v> </v>
      </c>
      <c r="AN283" s="157" t="str">
        <f t="shared" si="113"/>
        <v> </v>
      </c>
      <c r="AO283" s="157" t="str">
        <f t="shared" si="114"/>
        <v> </v>
      </c>
    </row>
    <row r="284" spans="1:41" ht="12.75">
      <c r="A284" s="246" t="str">
        <f t="shared" si="115"/>
        <v> </v>
      </c>
      <c r="J284" s="184" t="str">
        <f t="shared" si="100"/>
        <v> </v>
      </c>
      <c r="K284" s="100"/>
      <c r="L284" s="325"/>
      <c r="N284" s="167" t="str">
        <f t="shared" si="101"/>
        <v> </v>
      </c>
      <c r="O284" s="157" t="str">
        <f t="shared" si="116"/>
        <v> </v>
      </c>
      <c r="P284" s="102"/>
      <c r="Q284" s="100"/>
      <c r="R284" s="331" t="str">
        <f t="shared" si="102"/>
        <v> </v>
      </c>
      <c r="S284" s="332" t="str">
        <f t="shared" si="117"/>
        <v> </v>
      </c>
      <c r="V284" s="167" t="str">
        <f t="shared" si="103"/>
        <v> </v>
      </c>
      <c r="W284" s="157" t="str">
        <f t="shared" si="118"/>
        <v> </v>
      </c>
      <c r="X284" s="102"/>
      <c r="Y284" s="100"/>
      <c r="Z284" s="331" t="str">
        <f t="shared" si="104"/>
        <v> </v>
      </c>
      <c r="AA284" s="332" t="str">
        <f t="shared" si="119"/>
        <v> </v>
      </c>
      <c r="AB284" s="335">
        <f t="shared" si="120"/>
        <v>0</v>
      </c>
      <c r="AF284" s="157" t="str">
        <f t="shared" si="105"/>
        <v> </v>
      </c>
      <c r="AG284" s="157" t="str">
        <f t="shared" si="106"/>
        <v> </v>
      </c>
      <c r="AH284" s="157" t="str">
        <f t="shared" si="107"/>
        <v> </v>
      </c>
      <c r="AI284" s="157" t="str">
        <f t="shared" si="108"/>
        <v> </v>
      </c>
      <c r="AJ284" s="157" t="str">
        <f t="shared" si="109"/>
        <v> </v>
      </c>
      <c r="AK284" s="157" t="str">
        <f t="shared" si="110"/>
        <v> </v>
      </c>
      <c r="AL284" s="157" t="str">
        <f t="shared" si="111"/>
        <v> </v>
      </c>
      <c r="AM284" s="157" t="str">
        <f t="shared" si="112"/>
        <v> </v>
      </c>
      <c r="AN284" s="157" t="str">
        <f t="shared" si="113"/>
        <v> </v>
      </c>
      <c r="AO284" s="157" t="str">
        <f t="shared" si="114"/>
        <v> </v>
      </c>
    </row>
    <row r="285" spans="1:41" ht="12.75">
      <c r="A285" s="246" t="str">
        <f t="shared" si="115"/>
        <v> </v>
      </c>
      <c r="J285" s="184" t="str">
        <f t="shared" si="100"/>
        <v> </v>
      </c>
      <c r="K285" s="100"/>
      <c r="L285" s="325"/>
      <c r="N285" s="167" t="str">
        <f t="shared" si="101"/>
        <v> </v>
      </c>
      <c r="O285" s="157" t="str">
        <f t="shared" si="116"/>
        <v> </v>
      </c>
      <c r="P285" s="102"/>
      <c r="Q285" s="100"/>
      <c r="R285" s="331" t="str">
        <f t="shared" si="102"/>
        <v> </v>
      </c>
      <c r="S285" s="332" t="str">
        <f t="shared" si="117"/>
        <v> </v>
      </c>
      <c r="V285" s="167" t="str">
        <f t="shared" si="103"/>
        <v> </v>
      </c>
      <c r="W285" s="157" t="str">
        <f t="shared" si="118"/>
        <v> </v>
      </c>
      <c r="X285" s="102"/>
      <c r="Y285" s="100"/>
      <c r="Z285" s="331" t="str">
        <f t="shared" si="104"/>
        <v> </v>
      </c>
      <c r="AA285" s="332" t="str">
        <f t="shared" si="119"/>
        <v> </v>
      </c>
      <c r="AB285" s="335">
        <f t="shared" si="120"/>
        <v>0</v>
      </c>
      <c r="AF285" s="157" t="str">
        <f t="shared" si="105"/>
        <v> </v>
      </c>
      <c r="AG285" s="157" t="str">
        <f t="shared" si="106"/>
        <v> </v>
      </c>
      <c r="AH285" s="157" t="str">
        <f t="shared" si="107"/>
        <v> </v>
      </c>
      <c r="AI285" s="157" t="str">
        <f t="shared" si="108"/>
        <v> </v>
      </c>
      <c r="AJ285" s="157" t="str">
        <f t="shared" si="109"/>
        <v> </v>
      </c>
      <c r="AK285" s="157" t="str">
        <f t="shared" si="110"/>
        <v> </v>
      </c>
      <c r="AL285" s="157" t="str">
        <f t="shared" si="111"/>
        <v> </v>
      </c>
      <c r="AM285" s="157" t="str">
        <f t="shared" si="112"/>
        <v> </v>
      </c>
      <c r="AN285" s="157" t="str">
        <f t="shared" si="113"/>
        <v> </v>
      </c>
      <c r="AO285" s="157" t="str">
        <f t="shared" si="114"/>
        <v> </v>
      </c>
    </row>
    <row r="286" spans="1:41" ht="12.75">
      <c r="A286" s="246" t="str">
        <f t="shared" si="115"/>
        <v> </v>
      </c>
      <c r="J286" s="184" t="str">
        <f t="shared" si="100"/>
        <v> </v>
      </c>
      <c r="K286" s="100"/>
      <c r="L286" s="325"/>
      <c r="N286" s="167" t="str">
        <f t="shared" si="101"/>
        <v> </v>
      </c>
      <c r="O286" s="157" t="str">
        <f t="shared" si="116"/>
        <v> </v>
      </c>
      <c r="P286" s="102"/>
      <c r="Q286" s="100"/>
      <c r="R286" s="331" t="str">
        <f t="shared" si="102"/>
        <v> </v>
      </c>
      <c r="S286" s="332" t="str">
        <f t="shared" si="117"/>
        <v> </v>
      </c>
      <c r="V286" s="167" t="str">
        <f t="shared" si="103"/>
        <v> </v>
      </c>
      <c r="W286" s="157" t="str">
        <f t="shared" si="118"/>
        <v> </v>
      </c>
      <c r="X286" s="102"/>
      <c r="Y286" s="100"/>
      <c r="Z286" s="331" t="str">
        <f t="shared" si="104"/>
        <v> </v>
      </c>
      <c r="AA286" s="332" t="str">
        <f t="shared" si="119"/>
        <v> </v>
      </c>
      <c r="AB286" s="335">
        <f t="shared" si="120"/>
        <v>0</v>
      </c>
      <c r="AF286" s="157" t="str">
        <f t="shared" si="105"/>
        <v> </v>
      </c>
      <c r="AG286" s="157" t="str">
        <f t="shared" si="106"/>
        <v> </v>
      </c>
      <c r="AH286" s="157" t="str">
        <f t="shared" si="107"/>
        <v> </v>
      </c>
      <c r="AI286" s="157" t="str">
        <f t="shared" si="108"/>
        <v> </v>
      </c>
      <c r="AJ286" s="157" t="str">
        <f t="shared" si="109"/>
        <v> </v>
      </c>
      <c r="AK286" s="157" t="str">
        <f t="shared" si="110"/>
        <v> </v>
      </c>
      <c r="AL286" s="157" t="str">
        <f t="shared" si="111"/>
        <v> </v>
      </c>
      <c r="AM286" s="157" t="str">
        <f t="shared" si="112"/>
        <v> </v>
      </c>
      <c r="AN286" s="157" t="str">
        <f t="shared" si="113"/>
        <v> </v>
      </c>
      <c r="AO286" s="157" t="str">
        <f t="shared" si="114"/>
        <v> </v>
      </c>
    </row>
    <row r="287" spans="1:41" ht="12.75">
      <c r="A287" s="246" t="str">
        <f t="shared" si="115"/>
        <v> </v>
      </c>
      <c r="J287" s="184" t="str">
        <f t="shared" si="100"/>
        <v> </v>
      </c>
      <c r="K287" s="100"/>
      <c r="L287" s="325"/>
      <c r="N287" s="167" t="str">
        <f t="shared" si="101"/>
        <v> </v>
      </c>
      <c r="O287" s="157" t="str">
        <f t="shared" si="116"/>
        <v> </v>
      </c>
      <c r="P287" s="102"/>
      <c r="Q287" s="100"/>
      <c r="R287" s="331" t="str">
        <f t="shared" si="102"/>
        <v> </v>
      </c>
      <c r="S287" s="332" t="str">
        <f t="shared" si="117"/>
        <v> </v>
      </c>
      <c r="V287" s="167" t="str">
        <f t="shared" si="103"/>
        <v> </v>
      </c>
      <c r="W287" s="157" t="str">
        <f t="shared" si="118"/>
        <v> </v>
      </c>
      <c r="X287" s="102"/>
      <c r="Y287" s="100"/>
      <c r="Z287" s="331" t="str">
        <f t="shared" si="104"/>
        <v> </v>
      </c>
      <c r="AA287" s="332" t="str">
        <f t="shared" si="119"/>
        <v> </v>
      </c>
      <c r="AB287" s="335">
        <f t="shared" si="120"/>
        <v>0</v>
      </c>
      <c r="AF287" s="157" t="str">
        <f t="shared" si="105"/>
        <v> </v>
      </c>
      <c r="AG287" s="157" t="str">
        <f t="shared" si="106"/>
        <v> </v>
      </c>
      <c r="AH287" s="157" t="str">
        <f t="shared" si="107"/>
        <v> </v>
      </c>
      <c r="AI287" s="157" t="str">
        <f t="shared" si="108"/>
        <v> </v>
      </c>
      <c r="AJ287" s="157" t="str">
        <f t="shared" si="109"/>
        <v> </v>
      </c>
      <c r="AK287" s="157" t="str">
        <f t="shared" si="110"/>
        <v> </v>
      </c>
      <c r="AL287" s="157" t="str">
        <f t="shared" si="111"/>
        <v> </v>
      </c>
      <c r="AM287" s="157" t="str">
        <f t="shared" si="112"/>
        <v> </v>
      </c>
      <c r="AN287" s="157" t="str">
        <f t="shared" si="113"/>
        <v> </v>
      </c>
      <c r="AO287" s="157" t="str">
        <f t="shared" si="114"/>
        <v> </v>
      </c>
    </row>
    <row r="288" spans="1:41" ht="12.75">
      <c r="A288" s="246" t="str">
        <f t="shared" si="115"/>
        <v> </v>
      </c>
      <c r="J288" s="184" t="str">
        <f t="shared" si="100"/>
        <v> </v>
      </c>
      <c r="K288" s="100"/>
      <c r="L288" s="325"/>
      <c r="N288" s="167" t="str">
        <f t="shared" si="101"/>
        <v> </v>
      </c>
      <c r="O288" s="157" t="str">
        <f t="shared" si="116"/>
        <v> </v>
      </c>
      <c r="P288" s="102"/>
      <c r="Q288" s="100"/>
      <c r="R288" s="331" t="str">
        <f t="shared" si="102"/>
        <v> </v>
      </c>
      <c r="S288" s="332" t="str">
        <f t="shared" si="117"/>
        <v> </v>
      </c>
      <c r="V288" s="167" t="str">
        <f t="shared" si="103"/>
        <v> </v>
      </c>
      <c r="W288" s="157" t="str">
        <f t="shared" si="118"/>
        <v> </v>
      </c>
      <c r="X288" s="102"/>
      <c r="Y288" s="100"/>
      <c r="Z288" s="331" t="str">
        <f t="shared" si="104"/>
        <v> </v>
      </c>
      <c r="AA288" s="332" t="str">
        <f t="shared" si="119"/>
        <v> </v>
      </c>
      <c r="AB288" s="335">
        <f t="shared" si="120"/>
        <v>0</v>
      </c>
      <c r="AF288" s="157" t="str">
        <f t="shared" si="105"/>
        <v> </v>
      </c>
      <c r="AG288" s="157" t="str">
        <f t="shared" si="106"/>
        <v> </v>
      </c>
      <c r="AH288" s="157" t="str">
        <f t="shared" si="107"/>
        <v> </v>
      </c>
      <c r="AI288" s="157" t="str">
        <f t="shared" si="108"/>
        <v> </v>
      </c>
      <c r="AJ288" s="157" t="str">
        <f t="shared" si="109"/>
        <v> </v>
      </c>
      <c r="AK288" s="157" t="str">
        <f t="shared" si="110"/>
        <v> </v>
      </c>
      <c r="AL288" s="157" t="str">
        <f t="shared" si="111"/>
        <v> </v>
      </c>
      <c r="AM288" s="157" t="str">
        <f t="shared" si="112"/>
        <v> </v>
      </c>
      <c r="AN288" s="157" t="str">
        <f t="shared" si="113"/>
        <v> </v>
      </c>
      <c r="AO288" s="157" t="str">
        <f t="shared" si="114"/>
        <v> </v>
      </c>
    </row>
    <row r="289" spans="1:41" ht="12.75">
      <c r="A289" s="246" t="str">
        <f t="shared" si="115"/>
        <v> </v>
      </c>
      <c r="J289" s="184" t="str">
        <f t="shared" si="100"/>
        <v> </v>
      </c>
      <c r="K289" s="100"/>
      <c r="L289" s="325"/>
      <c r="N289" s="167" t="str">
        <f t="shared" si="101"/>
        <v> </v>
      </c>
      <c r="O289" s="157" t="str">
        <f t="shared" si="116"/>
        <v> </v>
      </c>
      <c r="P289" s="102"/>
      <c r="Q289" s="100"/>
      <c r="R289" s="331" t="str">
        <f t="shared" si="102"/>
        <v> </v>
      </c>
      <c r="S289" s="332" t="str">
        <f t="shared" si="117"/>
        <v> </v>
      </c>
      <c r="V289" s="167" t="str">
        <f t="shared" si="103"/>
        <v> </v>
      </c>
      <c r="W289" s="157" t="str">
        <f t="shared" si="118"/>
        <v> </v>
      </c>
      <c r="X289" s="102"/>
      <c r="Y289" s="100"/>
      <c r="Z289" s="331" t="str">
        <f t="shared" si="104"/>
        <v> </v>
      </c>
      <c r="AA289" s="332" t="str">
        <f t="shared" si="119"/>
        <v> </v>
      </c>
      <c r="AB289" s="335">
        <f t="shared" si="120"/>
        <v>0</v>
      </c>
      <c r="AF289" s="157" t="str">
        <f t="shared" si="105"/>
        <v> </v>
      </c>
      <c r="AG289" s="157" t="str">
        <f t="shared" si="106"/>
        <v> </v>
      </c>
      <c r="AH289" s="157" t="str">
        <f t="shared" si="107"/>
        <v> </v>
      </c>
      <c r="AI289" s="157" t="str">
        <f t="shared" si="108"/>
        <v> </v>
      </c>
      <c r="AJ289" s="157" t="str">
        <f t="shared" si="109"/>
        <v> </v>
      </c>
      <c r="AK289" s="157" t="str">
        <f t="shared" si="110"/>
        <v> </v>
      </c>
      <c r="AL289" s="157" t="str">
        <f t="shared" si="111"/>
        <v> </v>
      </c>
      <c r="AM289" s="157" t="str">
        <f t="shared" si="112"/>
        <v> </v>
      </c>
      <c r="AN289" s="157" t="str">
        <f t="shared" si="113"/>
        <v> </v>
      </c>
      <c r="AO289" s="157" t="str">
        <f t="shared" si="114"/>
        <v> </v>
      </c>
    </row>
    <row r="290" spans="1:41" ht="12.75">
      <c r="A290" s="246" t="str">
        <f t="shared" si="115"/>
        <v> </v>
      </c>
      <c r="J290" s="184" t="str">
        <f t="shared" si="100"/>
        <v> </v>
      </c>
      <c r="K290" s="100"/>
      <c r="L290" s="325"/>
      <c r="N290" s="167" t="str">
        <f t="shared" si="101"/>
        <v> </v>
      </c>
      <c r="O290" s="157" t="str">
        <f t="shared" si="116"/>
        <v> </v>
      </c>
      <c r="P290" s="102"/>
      <c r="Q290" s="100"/>
      <c r="R290" s="331" t="str">
        <f t="shared" si="102"/>
        <v> </v>
      </c>
      <c r="S290" s="332" t="str">
        <f t="shared" si="117"/>
        <v> </v>
      </c>
      <c r="V290" s="167" t="str">
        <f t="shared" si="103"/>
        <v> </v>
      </c>
      <c r="W290" s="157" t="str">
        <f t="shared" si="118"/>
        <v> </v>
      </c>
      <c r="X290" s="102"/>
      <c r="Y290" s="100"/>
      <c r="Z290" s="331" t="str">
        <f t="shared" si="104"/>
        <v> </v>
      </c>
      <c r="AA290" s="332" t="str">
        <f t="shared" si="119"/>
        <v> </v>
      </c>
      <c r="AB290" s="335">
        <f t="shared" si="120"/>
        <v>0</v>
      </c>
      <c r="AF290" s="157" t="str">
        <f t="shared" si="105"/>
        <v> </v>
      </c>
      <c r="AG290" s="157" t="str">
        <f t="shared" si="106"/>
        <v> </v>
      </c>
      <c r="AH290" s="157" t="str">
        <f t="shared" si="107"/>
        <v> </v>
      </c>
      <c r="AI290" s="157" t="str">
        <f t="shared" si="108"/>
        <v> </v>
      </c>
      <c r="AJ290" s="157" t="str">
        <f t="shared" si="109"/>
        <v> </v>
      </c>
      <c r="AK290" s="157" t="str">
        <f t="shared" si="110"/>
        <v> </v>
      </c>
      <c r="AL290" s="157" t="str">
        <f t="shared" si="111"/>
        <v> </v>
      </c>
      <c r="AM290" s="157" t="str">
        <f t="shared" si="112"/>
        <v> </v>
      </c>
      <c r="AN290" s="157" t="str">
        <f t="shared" si="113"/>
        <v> </v>
      </c>
      <c r="AO290" s="157" t="str">
        <f t="shared" si="114"/>
        <v> </v>
      </c>
    </row>
    <row r="291" spans="1:41" ht="12.75">
      <c r="A291" s="246" t="str">
        <f t="shared" si="115"/>
        <v> </v>
      </c>
      <c r="J291" s="184" t="str">
        <f t="shared" si="100"/>
        <v> </v>
      </c>
      <c r="K291" s="100"/>
      <c r="L291" s="325"/>
      <c r="N291" s="167" t="str">
        <f t="shared" si="101"/>
        <v> </v>
      </c>
      <c r="O291" s="157" t="str">
        <f t="shared" si="116"/>
        <v> </v>
      </c>
      <c r="P291" s="102"/>
      <c r="Q291" s="100"/>
      <c r="R291" s="331" t="str">
        <f t="shared" si="102"/>
        <v> </v>
      </c>
      <c r="S291" s="332" t="str">
        <f t="shared" si="117"/>
        <v> </v>
      </c>
      <c r="V291" s="167" t="str">
        <f t="shared" si="103"/>
        <v> </v>
      </c>
      <c r="W291" s="157" t="str">
        <f t="shared" si="118"/>
        <v> </v>
      </c>
      <c r="X291" s="102"/>
      <c r="Y291" s="100"/>
      <c r="Z291" s="331" t="str">
        <f t="shared" si="104"/>
        <v> </v>
      </c>
      <c r="AA291" s="332" t="str">
        <f t="shared" si="119"/>
        <v> </v>
      </c>
      <c r="AB291" s="335">
        <f t="shared" si="120"/>
        <v>0</v>
      </c>
      <c r="AF291" s="157" t="str">
        <f t="shared" si="105"/>
        <v> </v>
      </c>
      <c r="AG291" s="157" t="str">
        <f t="shared" si="106"/>
        <v> </v>
      </c>
      <c r="AH291" s="157" t="str">
        <f t="shared" si="107"/>
        <v> </v>
      </c>
      <c r="AI291" s="157" t="str">
        <f t="shared" si="108"/>
        <v> </v>
      </c>
      <c r="AJ291" s="157" t="str">
        <f t="shared" si="109"/>
        <v> </v>
      </c>
      <c r="AK291" s="157" t="str">
        <f t="shared" si="110"/>
        <v> </v>
      </c>
      <c r="AL291" s="157" t="str">
        <f t="shared" si="111"/>
        <v> </v>
      </c>
      <c r="AM291" s="157" t="str">
        <f t="shared" si="112"/>
        <v> </v>
      </c>
      <c r="AN291" s="157" t="str">
        <f t="shared" si="113"/>
        <v> </v>
      </c>
      <c r="AO291" s="157" t="str">
        <f t="shared" si="114"/>
        <v> </v>
      </c>
    </row>
    <row r="292" spans="1:41" ht="12.75">
      <c r="A292" s="246" t="str">
        <f t="shared" si="115"/>
        <v> </v>
      </c>
      <c r="J292" s="184" t="str">
        <f t="shared" si="100"/>
        <v> </v>
      </c>
      <c r="K292" s="100"/>
      <c r="L292" s="325"/>
      <c r="N292" s="167" t="str">
        <f t="shared" si="101"/>
        <v> </v>
      </c>
      <c r="O292" s="157" t="str">
        <f t="shared" si="116"/>
        <v> </v>
      </c>
      <c r="P292" s="102"/>
      <c r="Q292" s="100"/>
      <c r="R292" s="331" t="str">
        <f t="shared" si="102"/>
        <v> </v>
      </c>
      <c r="S292" s="332" t="str">
        <f t="shared" si="117"/>
        <v> </v>
      </c>
      <c r="V292" s="167" t="str">
        <f t="shared" si="103"/>
        <v> </v>
      </c>
      <c r="W292" s="157" t="str">
        <f t="shared" si="118"/>
        <v> </v>
      </c>
      <c r="X292" s="102"/>
      <c r="Y292" s="100"/>
      <c r="Z292" s="331" t="str">
        <f t="shared" si="104"/>
        <v> </v>
      </c>
      <c r="AA292" s="332" t="str">
        <f t="shared" si="119"/>
        <v> </v>
      </c>
      <c r="AB292" s="335">
        <f t="shared" si="120"/>
        <v>0</v>
      </c>
      <c r="AF292" s="157" t="str">
        <f t="shared" si="105"/>
        <v> </v>
      </c>
      <c r="AG292" s="157" t="str">
        <f t="shared" si="106"/>
        <v> </v>
      </c>
      <c r="AH292" s="157" t="str">
        <f t="shared" si="107"/>
        <v> </v>
      </c>
      <c r="AI292" s="157" t="str">
        <f t="shared" si="108"/>
        <v> </v>
      </c>
      <c r="AJ292" s="157" t="str">
        <f t="shared" si="109"/>
        <v> </v>
      </c>
      <c r="AK292" s="157" t="str">
        <f t="shared" si="110"/>
        <v> </v>
      </c>
      <c r="AL292" s="157" t="str">
        <f t="shared" si="111"/>
        <v> </v>
      </c>
      <c r="AM292" s="157" t="str">
        <f t="shared" si="112"/>
        <v> </v>
      </c>
      <c r="AN292" s="157" t="str">
        <f t="shared" si="113"/>
        <v> </v>
      </c>
      <c r="AO292" s="157" t="str">
        <f t="shared" si="114"/>
        <v> </v>
      </c>
    </row>
    <row r="293" spans="1:41" ht="12.75">
      <c r="A293" s="246" t="str">
        <f t="shared" si="115"/>
        <v> </v>
      </c>
      <c r="J293" s="184" t="str">
        <f t="shared" si="100"/>
        <v> </v>
      </c>
      <c r="K293" s="100"/>
      <c r="L293" s="325"/>
      <c r="N293" s="167" t="str">
        <f t="shared" si="101"/>
        <v> </v>
      </c>
      <c r="O293" s="157" t="str">
        <f t="shared" si="116"/>
        <v> </v>
      </c>
      <c r="P293" s="102"/>
      <c r="Q293" s="100"/>
      <c r="R293" s="331" t="str">
        <f t="shared" si="102"/>
        <v> </v>
      </c>
      <c r="S293" s="332" t="str">
        <f t="shared" si="117"/>
        <v> </v>
      </c>
      <c r="V293" s="167" t="str">
        <f t="shared" si="103"/>
        <v> </v>
      </c>
      <c r="W293" s="157" t="str">
        <f t="shared" si="118"/>
        <v> </v>
      </c>
      <c r="X293" s="102"/>
      <c r="Y293" s="100"/>
      <c r="Z293" s="331" t="str">
        <f t="shared" si="104"/>
        <v> </v>
      </c>
      <c r="AA293" s="332" t="str">
        <f t="shared" si="119"/>
        <v> </v>
      </c>
      <c r="AB293" s="335">
        <f t="shared" si="120"/>
        <v>0</v>
      </c>
      <c r="AF293" s="157" t="str">
        <f t="shared" si="105"/>
        <v> </v>
      </c>
      <c r="AG293" s="157" t="str">
        <f t="shared" si="106"/>
        <v> </v>
      </c>
      <c r="AH293" s="157" t="str">
        <f t="shared" si="107"/>
        <v> </v>
      </c>
      <c r="AI293" s="157" t="str">
        <f t="shared" si="108"/>
        <v> </v>
      </c>
      <c r="AJ293" s="157" t="str">
        <f t="shared" si="109"/>
        <v> </v>
      </c>
      <c r="AK293" s="157" t="str">
        <f t="shared" si="110"/>
        <v> </v>
      </c>
      <c r="AL293" s="157" t="str">
        <f t="shared" si="111"/>
        <v> </v>
      </c>
      <c r="AM293" s="157" t="str">
        <f t="shared" si="112"/>
        <v> </v>
      </c>
      <c r="AN293" s="157" t="str">
        <f t="shared" si="113"/>
        <v> </v>
      </c>
      <c r="AO293" s="157" t="str">
        <f t="shared" si="114"/>
        <v> </v>
      </c>
    </row>
    <row r="294" spans="1:41" ht="12.75">
      <c r="A294" s="246" t="str">
        <f t="shared" si="115"/>
        <v> </v>
      </c>
      <c r="J294" s="184" t="str">
        <f t="shared" si="100"/>
        <v> </v>
      </c>
      <c r="K294" s="100"/>
      <c r="L294" s="325"/>
      <c r="N294" s="167" t="str">
        <f t="shared" si="101"/>
        <v> </v>
      </c>
      <c r="O294" s="157" t="str">
        <f t="shared" si="116"/>
        <v> </v>
      </c>
      <c r="P294" s="102"/>
      <c r="Q294" s="100"/>
      <c r="R294" s="331" t="str">
        <f t="shared" si="102"/>
        <v> </v>
      </c>
      <c r="S294" s="332" t="str">
        <f t="shared" si="117"/>
        <v> </v>
      </c>
      <c r="V294" s="167" t="str">
        <f t="shared" si="103"/>
        <v> </v>
      </c>
      <c r="W294" s="157" t="str">
        <f t="shared" si="118"/>
        <v> </v>
      </c>
      <c r="X294" s="102"/>
      <c r="Y294" s="100"/>
      <c r="Z294" s="331" t="str">
        <f t="shared" si="104"/>
        <v> </v>
      </c>
      <c r="AA294" s="332" t="str">
        <f t="shared" si="119"/>
        <v> </v>
      </c>
      <c r="AB294" s="335">
        <f t="shared" si="120"/>
        <v>0</v>
      </c>
      <c r="AF294" s="157" t="str">
        <f t="shared" si="105"/>
        <v> </v>
      </c>
      <c r="AG294" s="157" t="str">
        <f t="shared" si="106"/>
        <v> </v>
      </c>
      <c r="AH294" s="157" t="str">
        <f t="shared" si="107"/>
        <v> </v>
      </c>
      <c r="AI294" s="157" t="str">
        <f t="shared" si="108"/>
        <v> </v>
      </c>
      <c r="AJ294" s="157" t="str">
        <f t="shared" si="109"/>
        <v> </v>
      </c>
      <c r="AK294" s="157" t="str">
        <f t="shared" si="110"/>
        <v> </v>
      </c>
      <c r="AL294" s="157" t="str">
        <f t="shared" si="111"/>
        <v> </v>
      </c>
      <c r="AM294" s="157" t="str">
        <f t="shared" si="112"/>
        <v> </v>
      </c>
      <c r="AN294" s="157" t="str">
        <f t="shared" si="113"/>
        <v> </v>
      </c>
      <c r="AO294" s="157" t="str">
        <f t="shared" si="114"/>
        <v> </v>
      </c>
    </row>
    <row r="295" spans="1:41" ht="12.75">
      <c r="A295" s="246" t="str">
        <f t="shared" si="115"/>
        <v> </v>
      </c>
      <c r="J295" s="184" t="str">
        <f t="shared" si="100"/>
        <v> </v>
      </c>
      <c r="K295" s="100"/>
      <c r="L295" s="325"/>
      <c r="N295" s="167" t="str">
        <f t="shared" si="101"/>
        <v> </v>
      </c>
      <c r="O295" s="157" t="str">
        <f t="shared" si="116"/>
        <v> </v>
      </c>
      <c r="P295" s="102"/>
      <c r="Q295" s="100"/>
      <c r="R295" s="331" t="str">
        <f t="shared" si="102"/>
        <v> </v>
      </c>
      <c r="S295" s="332" t="str">
        <f t="shared" si="117"/>
        <v> </v>
      </c>
      <c r="V295" s="167" t="str">
        <f t="shared" si="103"/>
        <v> </v>
      </c>
      <c r="W295" s="157" t="str">
        <f t="shared" si="118"/>
        <v> </v>
      </c>
      <c r="X295" s="102"/>
      <c r="Y295" s="100"/>
      <c r="Z295" s="331" t="str">
        <f t="shared" si="104"/>
        <v> </v>
      </c>
      <c r="AA295" s="332" t="str">
        <f t="shared" si="119"/>
        <v> </v>
      </c>
      <c r="AB295" s="335">
        <f t="shared" si="120"/>
        <v>0</v>
      </c>
      <c r="AF295" s="157" t="str">
        <f t="shared" si="105"/>
        <v> </v>
      </c>
      <c r="AG295" s="157" t="str">
        <f t="shared" si="106"/>
        <v> </v>
      </c>
      <c r="AH295" s="157" t="str">
        <f t="shared" si="107"/>
        <v> </v>
      </c>
      <c r="AI295" s="157" t="str">
        <f t="shared" si="108"/>
        <v> </v>
      </c>
      <c r="AJ295" s="157" t="str">
        <f t="shared" si="109"/>
        <v> </v>
      </c>
      <c r="AK295" s="157" t="str">
        <f t="shared" si="110"/>
        <v> </v>
      </c>
      <c r="AL295" s="157" t="str">
        <f t="shared" si="111"/>
        <v> </v>
      </c>
      <c r="AM295" s="157" t="str">
        <f t="shared" si="112"/>
        <v> </v>
      </c>
      <c r="AN295" s="157" t="str">
        <f t="shared" si="113"/>
        <v> </v>
      </c>
      <c r="AO295" s="157" t="str">
        <f t="shared" si="114"/>
        <v> </v>
      </c>
    </row>
    <row r="296" spans="1:41" ht="12.75">
      <c r="A296" s="246" t="str">
        <f t="shared" si="115"/>
        <v> </v>
      </c>
      <c r="J296" s="184" t="str">
        <f t="shared" si="100"/>
        <v> </v>
      </c>
      <c r="K296" s="100"/>
      <c r="L296" s="325"/>
      <c r="N296" s="167" t="str">
        <f t="shared" si="101"/>
        <v> </v>
      </c>
      <c r="O296" s="157" t="str">
        <f t="shared" si="116"/>
        <v> </v>
      </c>
      <c r="P296" s="102"/>
      <c r="Q296" s="100"/>
      <c r="R296" s="331" t="str">
        <f t="shared" si="102"/>
        <v> </v>
      </c>
      <c r="S296" s="332" t="str">
        <f t="shared" si="117"/>
        <v> </v>
      </c>
      <c r="V296" s="167" t="str">
        <f t="shared" si="103"/>
        <v> </v>
      </c>
      <c r="W296" s="157" t="str">
        <f t="shared" si="118"/>
        <v> </v>
      </c>
      <c r="X296" s="102"/>
      <c r="Y296" s="100"/>
      <c r="Z296" s="331" t="str">
        <f t="shared" si="104"/>
        <v> </v>
      </c>
      <c r="AA296" s="332" t="str">
        <f t="shared" si="119"/>
        <v> </v>
      </c>
      <c r="AB296" s="335">
        <f t="shared" si="120"/>
        <v>0</v>
      </c>
      <c r="AF296" s="157" t="str">
        <f t="shared" si="105"/>
        <v> </v>
      </c>
      <c r="AG296" s="157" t="str">
        <f t="shared" si="106"/>
        <v> </v>
      </c>
      <c r="AH296" s="157" t="str">
        <f t="shared" si="107"/>
        <v> </v>
      </c>
      <c r="AI296" s="157" t="str">
        <f t="shared" si="108"/>
        <v> </v>
      </c>
      <c r="AJ296" s="157" t="str">
        <f t="shared" si="109"/>
        <v> </v>
      </c>
      <c r="AK296" s="157" t="str">
        <f t="shared" si="110"/>
        <v> </v>
      </c>
      <c r="AL296" s="157" t="str">
        <f t="shared" si="111"/>
        <v> </v>
      </c>
      <c r="AM296" s="157" t="str">
        <f t="shared" si="112"/>
        <v> </v>
      </c>
      <c r="AN296" s="157" t="str">
        <f t="shared" si="113"/>
        <v> </v>
      </c>
      <c r="AO296" s="157" t="str">
        <f t="shared" si="114"/>
        <v> </v>
      </c>
    </row>
    <row r="297" spans="1:41" ht="12.75">
      <c r="A297" s="246" t="str">
        <f t="shared" si="115"/>
        <v> </v>
      </c>
      <c r="J297" s="184" t="str">
        <f t="shared" si="100"/>
        <v> </v>
      </c>
      <c r="K297" s="100"/>
      <c r="L297" s="325"/>
      <c r="N297" s="167" t="str">
        <f t="shared" si="101"/>
        <v> </v>
      </c>
      <c r="O297" s="157" t="str">
        <f t="shared" si="116"/>
        <v> </v>
      </c>
      <c r="P297" s="102"/>
      <c r="Q297" s="100"/>
      <c r="R297" s="331" t="str">
        <f t="shared" si="102"/>
        <v> </v>
      </c>
      <c r="S297" s="332" t="str">
        <f t="shared" si="117"/>
        <v> </v>
      </c>
      <c r="V297" s="167" t="str">
        <f t="shared" si="103"/>
        <v> </v>
      </c>
      <c r="W297" s="157" t="str">
        <f t="shared" si="118"/>
        <v> </v>
      </c>
      <c r="X297" s="102"/>
      <c r="Y297" s="100"/>
      <c r="Z297" s="331" t="str">
        <f t="shared" si="104"/>
        <v> </v>
      </c>
      <c r="AA297" s="332" t="str">
        <f t="shared" si="119"/>
        <v> </v>
      </c>
      <c r="AB297" s="335">
        <f t="shared" si="120"/>
        <v>0</v>
      </c>
      <c r="AF297" s="157" t="str">
        <f t="shared" si="105"/>
        <v> </v>
      </c>
      <c r="AG297" s="157" t="str">
        <f t="shared" si="106"/>
        <v> </v>
      </c>
      <c r="AH297" s="157" t="str">
        <f t="shared" si="107"/>
        <v> </v>
      </c>
      <c r="AI297" s="157" t="str">
        <f t="shared" si="108"/>
        <v> </v>
      </c>
      <c r="AJ297" s="157" t="str">
        <f t="shared" si="109"/>
        <v> </v>
      </c>
      <c r="AK297" s="157" t="str">
        <f t="shared" si="110"/>
        <v> </v>
      </c>
      <c r="AL297" s="157" t="str">
        <f t="shared" si="111"/>
        <v> </v>
      </c>
      <c r="AM297" s="157" t="str">
        <f t="shared" si="112"/>
        <v> </v>
      </c>
      <c r="AN297" s="157" t="str">
        <f t="shared" si="113"/>
        <v> </v>
      </c>
      <c r="AO297" s="157" t="str">
        <f t="shared" si="114"/>
        <v> </v>
      </c>
    </row>
    <row r="298" spans="1:41" ht="12.75">
      <c r="A298" s="246" t="str">
        <f t="shared" si="115"/>
        <v> </v>
      </c>
      <c r="J298" s="184" t="str">
        <f t="shared" si="100"/>
        <v> </v>
      </c>
      <c r="K298" s="100"/>
      <c r="L298" s="325"/>
      <c r="N298" s="167" t="str">
        <f t="shared" si="101"/>
        <v> </v>
      </c>
      <c r="O298" s="157" t="str">
        <f t="shared" si="116"/>
        <v> </v>
      </c>
      <c r="P298" s="102"/>
      <c r="Q298" s="100"/>
      <c r="R298" s="331" t="str">
        <f t="shared" si="102"/>
        <v> </v>
      </c>
      <c r="S298" s="332" t="str">
        <f t="shared" si="117"/>
        <v> </v>
      </c>
      <c r="V298" s="167" t="str">
        <f t="shared" si="103"/>
        <v> </v>
      </c>
      <c r="W298" s="157" t="str">
        <f t="shared" si="118"/>
        <v> </v>
      </c>
      <c r="X298" s="102"/>
      <c r="Y298" s="100"/>
      <c r="Z298" s="331" t="str">
        <f t="shared" si="104"/>
        <v> </v>
      </c>
      <c r="AA298" s="332" t="str">
        <f t="shared" si="119"/>
        <v> </v>
      </c>
      <c r="AB298" s="335">
        <f t="shared" si="120"/>
        <v>0</v>
      </c>
      <c r="AF298" s="157" t="str">
        <f t="shared" si="105"/>
        <v> </v>
      </c>
      <c r="AG298" s="157" t="str">
        <f t="shared" si="106"/>
        <v> </v>
      </c>
      <c r="AH298" s="157" t="str">
        <f t="shared" si="107"/>
        <v> </v>
      </c>
      <c r="AI298" s="157" t="str">
        <f t="shared" si="108"/>
        <v> </v>
      </c>
      <c r="AJ298" s="157" t="str">
        <f t="shared" si="109"/>
        <v> </v>
      </c>
      <c r="AK298" s="157" t="str">
        <f t="shared" si="110"/>
        <v> </v>
      </c>
      <c r="AL298" s="157" t="str">
        <f t="shared" si="111"/>
        <v> </v>
      </c>
      <c r="AM298" s="157" t="str">
        <f t="shared" si="112"/>
        <v> </v>
      </c>
      <c r="AN298" s="157" t="str">
        <f t="shared" si="113"/>
        <v> </v>
      </c>
      <c r="AO298" s="157" t="str">
        <f t="shared" si="114"/>
        <v> </v>
      </c>
    </row>
    <row r="299" spans="1:41" ht="12.75">
      <c r="A299" s="246" t="str">
        <f t="shared" si="115"/>
        <v> </v>
      </c>
      <c r="J299" s="184" t="str">
        <f t="shared" si="100"/>
        <v> </v>
      </c>
      <c r="K299" s="100"/>
      <c r="L299" s="325"/>
      <c r="N299" s="167" t="str">
        <f t="shared" si="101"/>
        <v> </v>
      </c>
      <c r="O299" s="157" t="str">
        <f t="shared" si="116"/>
        <v> </v>
      </c>
      <c r="P299" s="102"/>
      <c r="Q299" s="100"/>
      <c r="R299" s="331" t="str">
        <f t="shared" si="102"/>
        <v> </v>
      </c>
      <c r="S299" s="332" t="str">
        <f t="shared" si="117"/>
        <v> </v>
      </c>
      <c r="V299" s="167" t="str">
        <f t="shared" si="103"/>
        <v> </v>
      </c>
      <c r="W299" s="157" t="str">
        <f t="shared" si="118"/>
        <v> </v>
      </c>
      <c r="X299" s="102"/>
      <c r="Y299" s="100"/>
      <c r="Z299" s="331" t="str">
        <f t="shared" si="104"/>
        <v> </v>
      </c>
      <c r="AA299" s="332" t="str">
        <f t="shared" si="119"/>
        <v> </v>
      </c>
      <c r="AB299" s="335">
        <f t="shared" si="120"/>
        <v>0</v>
      </c>
      <c r="AF299" s="157" t="str">
        <f t="shared" si="105"/>
        <v> </v>
      </c>
      <c r="AG299" s="157" t="str">
        <f t="shared" si="106"/>
        <v> </v>
      </c>
      <c r="AH299" s="157" t="str">
        <f t="shared" si="107"/>
        <v> </v>
      </c>
      <c r="AI299" s="157" t="str">
        <f t="shared" si="108"/>
        <v> </v>
      </c>
      <c r="AJ299" s="157" t="str">
        <f t="shared" si="109"/>
        <v> </v>
      </c>
      <c r="AK299" s="157" t="str">
        <f t="shared" si="110"/>
        <v> </v>
      </c>
      <c r="AL299" s="157" t="str">
        <f t="shared" si="111"/>
        <v> </v>
      </c>
      <c r="AM299" s="157" t="str">
        <f t="shared" si="112"/>
        <v> </v>
      </c>
      <c r="AN299" s="157" t="str">
        <f t="shared" si="113"/>
        <v> </v>
      </c>
      <c r="AO299" s="157" t="str">
        <f t="shared" si="114"/>
        <v> </v>
      </c>
    </row>
    <row r="300" spans="1:41" ht="12.75">
      <c r="A300" s="246" t="str">
        <f t="shared" si="115"/>
        <v> </v>
      </c>
      <c r="J300" s="184" t="str">
        <f t="shared" si="100"/>
        <v> </v>
      </c>
      <c r="K300" s="100"/>
      <c r="L300" s="325"/>
      <c r="N300" s="167" t="str">
        <f t="shared" si="101"/>
        <v> </v>
      </c>
      <c r="O300" s="157" t="str">
        <f t="shared" si="116"/>
        <v> </v>
      </c>
      <c r="P300" s="102"/>
      <c r="Q300" s="100"/>
      <c r="R300" s="331" t="str">
        <f t="shared" si="102"/>
        <v> </v>
      </c>
      <c r="S300" s="332" t="str">
        <f t="shared" si="117"/>
        <v> </v>
      </c>
      <c r="V300" s="167" t="str">
        <f t="shared" si="103"/>
        <v> </v>
      </c>
      <c r="W300" s="157" t="str">
        <f t="shared" si="118"/>
        <v> </v>
      </c>
      <c r="X300" s="102"/>
      <c r="Y300" s="100"/>
      <c r="Z300" s="331" t="str">
        <f t="shared" si="104"/>
        <v> </v>
      </c>
      <c r="AA300" s="332" t="str">
        <f t="shared" si="119"/>
        <v> </v>
      </c>
      <c r="AB300" s="335">
        <f t="shared" si="120"/>
        <v>0</v>
      </c>
      <c r="AF300" s="157" t="str">
        <f t="shared" si="105"/>
        <v> </v>
      </c>
      <c r="AG300" s="157" t="str">
        <f t="shared" si="106"/>
        <v> </v>
      </c>
      <c r="AH300" s="157" t="str">
        <f t="shared" si="107"/>
        <v> </v>
      </c>
      <c r="AI300" s="157" t="str">
        <f t="shared" si="108"/>
        <v> </v>
      </c>
      <c r="AJ300" s="157" t="str">
        <f t="shared" si="109"/>
        <v> </v>
      </c>
      <c r="AK300" s="157" t="str">
        <f t="shared" si="110"/>
        <v> </v>
      </c>
      <c r="AL300" s="157" t="str">
        <f t="shared" si="111"/>
        <v> </v>
      </c>
      <c r="AM300" s="157" t="str">
        <f t="shared" si="112"/>
        <v> </v>
      </c>
      <c r="AN300" s="157" t="str">
        <f t="shared" si="113"/>
        <v> </v>
      </c>
      <c r="AO300" s="157" t="str">
        <f t="shared" si="114"/>
        <v> </v>
      </c>
    </row>
    <row r="301" spans="1:41" ht="12.75">
      <c r="A301" s="246" t="str">
        <f t="shared" si="115"/>
        <v> </v>
      </c>
      <c r="J301" s="184" t="str">
        <f t="shared" si="100"/>
        <v> </v>
      </c>
      <c r="K301" s="100"/>
      <c r="L301" s="325"/>
      <c r="N301" s="167" t="str">
        <f t="shared" si="101"/>
        <v> </v>
      </c>
      <c r="O301" s="157" t="str">
        <f t="shared" si="116"/>
        <v> </v>
      </c>
      <c r="P301" s="102"/>
      <c r="Q301" s="100"/>
      <c r="R301" s="331" t="str">
        <f t="shared" si="102"/>
        <v> </v>
      </c>
      <c r="S301" s="332" t="str">
        <f t="shared" si="117"/>
        <v> </v>
      </c>
      <c r="V301" s="167" t="str">
        <f t="shared" si="103"/>
        <v> </v>
      </c>
      <c r="W301" s="157" t="str">
        <f t="shared" si="118"/>
        <v> </v>
      </c>
      <c r="X301" s="102"/>
      <c r="Y301" s="100"/>
      <c r="Z301" s="331" t="str">
        <f t="shared" si="104"/>
        <v> </v>
      </c>
      <c r="AA301" s="332" t="str">
        <f t="shared" si="119"/>
        <v> </v>
      </c>
      <c r="AB301" s="335">
        <f t="shared" si="120"/>
        <v>0</v>
      </c>
      <c r="AF301" s="157" t="str">
        <f t="shared" si="105"/>
        <v> </v>
      </c>
      <c r="AG301" s="157" t="str">
        <f t="shared" si="106"/>
        <v> </v>
      </c>
      <c r="AH301" s="157" t="str">
        <f t="shared" si="107"/>
        <v> </v>
      </c>
      <c r="AI301" s="157" t="str">
        <f t="shared" si="108"/>
        <v> </v>
      </c>
      <c r="AJ301" s="157" t="str">
        <f t="shared" si="109"/>
        <v> </v>
      </c>
      <c r="AK301" s="157" t="str">
        <f t="shared" si="110"/>
        <v> </v>
      </c>
      <c r="AL301" s="157" t="str">
        <f t="shared" si="111"/>
        <v> </v>
      </c>
      <c r="AM301" s="157" t="str">
        <f t="shared" si="112"/>
        <v> </v>
      </c>
      <c r="AN301" s="157" t="str">
        <f t="shared" si="113"/>
        <v> </v>
      </c>
      <c r="AO301" s="157" t="str">
        <f t="shared" si="114"/>
        <v> </v>
      </c>
    </row>
    <row r="302" spans="1:41" ht="12.75">
      <c r="A302" s="246" t="str">
        <f t="shared" si="115"/>
        <v> </v>
      </c>
      <c r="J302" s="184" t="str">
        <f t="shared" si="100"/>
        <v> </v>
      </c>
      <c r="K302" s="100"/>
      <c r="L302" s="325"/>
      <c r="N302" s="167" t="str">
        <f t="shared" si="101"/>
        <v> </v>
      </c>
      <c r="O302" s="157" t="str">
        <f t="shared" si="116"/>
        <v> </v>
      </c>
      <c r="P302" s="102"/>
      <c r="Q302" s="100"/>
      <c r="R302" s="331" t="str">
        <f t="shared" si="102"/>
        <v> </v>
      </c>
      <c r="S302" s="332" t="str">
        <f t="shared" si="117"/>
        <v> </v>
      </c>
      <c r="V302" s="167" t="str">
        <f t="shared" si="103"/>
        <v> </v>
      </c>
      <c r="W302" s="157" t="str">
        <f t="shared" si="118"/>
        <v> </v>
      </c>
      <c r="X302" s="102"/>
      <c r="Y302" s="100"/>
      <c r="Z302" s="331" t="str">
        <f t="shared" si="104"/>
        <v> </v>
      </c>
      <c r="AA302" s="332" t="str">
        <f t="shared" si="119"/>
        <v> </v>
      </c>
      <c r="AB302" s="335">
        <f t="shared" si="120"/>
        <v>0</v>
      </c>
      <c r="AF302" s="157" t="str">
        <f t="shared" si="105"/>
        <v> </v>
      </c>
      <c r="AG302" s="157" t="str">
        <f t="shared" si="106"/>
        <v> </v>
      </c>
      <c r="AH302" s="157" t="str">
        <f t="shared" si="107"/>
        <v> </v>
      </c>
      <c r="AI302" s="157" t="str">
        <f t="shared" si="108"/>
        <v> </v>
      </c>
      <c r="AJ302" s="157" t="str">
        <f t="shared" si="109"/>
        <v> </v>
      </c>
      <c r="AK302" s="157" t="str">
        <f t="shared" si="110"/>
        <v> </v>
      </c>
      <c r="AL302" s="157" t="str">
        <f t="shared" si="111"/>
        <v> </v>
      </c>
      <c r="AM302" s="157" t="str">
        <f t="shared" si="112"/>
        <v> </v>
      </c>
      <c r="AN302" s="157" t="str">
        <f t="shared" si="113"/>
        <v> </v>
      </c>
      <c r="AO302" s="157" t="str">
        <f t="shared" si="114"/>
        <v> </v>
      </c>
    </row>
    <row r="303" spans="1:41" ht="12.75">
      <c r="A303" s="246" t="str">
        <f t="shared" si="115"/>
        <v> </v>
      </c>
      <c r="J303" s="184" t="str">
        <f t="shared" si="100"/>
        <v> </v>
      </c>
      <c r="K303" s="100"/>
      <c r="L303" s="325"/>
      <c r="N303" s="167" t="str">
        <f t="shared" si="101"/>
        <v> </v>
      </c>
      <c r="O303" s="157" t="str">
        <f t="shared" si="116"/>
        <v> </v>
      </c>
      <c r="P303" s="102"/>
      <c r="Q303" s="100"/>
      <c r="R303" s="331" t="str">
        <f t="shared" si="102"/>
        <v> </v>
      </c>
      <c r="S303" s="332" t="str">
        <f t="shared" si="117"/>
        <v> </v>
      </c>
      <c r="V303" s="167" t="str">
        <f t="shared" si="103"/>
        <v> </v>
      </c>
      <c r="W303" s="157" t="str">
        <f t="shared" si="118"/>
        <v> </v>
      </c>
      <c r="X303" s="102"/>
      <c r="Y303" s="100"/>
      <c r="Z303" s="331" t="str">
        <f t="shared" si="104"/>
        <v> </v>
      </c>
      <c r="AA303" s="332" t="str">
        <f t="shared" si="119"/>
        <v> </v>
      </c>
      <c r="AB303" s="335">
        <f t="shared" si="120"/>
        <v>0</v>
      </c>
      <c r="AF303" s="157" t="str">
        <f t="shared" si="105"/>
        <v> </v>
      </c>
      <c r="AG303" s="157" t="str">
        <f t="shared" si="106"/>
        <v> </v>
      </c>
      <c r="AH303" s="157" t="str">
        <f t="shared" si="107"/>
        <v> </v>
      </c>
      <c r="AI303" s="157" t="str">
        <f t="shared" si="108"/>
        <v> </v>
      </c>
      <c r="AJ303" s="157" t="str">
        <f t="shared" si="109"/>
        <v> </v>
      </c>
      <c r="AK303" s="157" t="str">
        <f t="shared" si="110"/>
        <v> </v>
      </c>
      <c r="AL303" s="157" t="str">
        <f t="shared" si="111"/>
        <v> </v>
      </c>
      <c r="AM303" s="157" t="str">
        <f t="shared" si="112"/>
        <v> </v>
      </c>
      <c r="AN303" s="157" t="str">
        <f t="shared" si="113"/>
        <v> </v>
      </c>
      <c r="AO303" s="157" t="str">
        <f t="shared" si="114"/>
        <v> </v>
      </c>
    </row>
    <row r="304" spans="1:41" ht="12.75">
      <c r="A304" s="246" t="str">
        <f t="shared" si="115"/>
        <v> </v>
      </c>
      <c r="J304" s="184" t="str">
        <f t="shared" si="100"/>
        <v> </v>
      </c>
      <c r="K304" s="100"/>
      <c r="L304" s="325"/>
      <c r="N304" s="167" t="str">
        <f t="shared" si="101"/>
        <v> </v>
      </c>
      <c r="O304" s="157" t="str">
        <f t="shared" si="116"/>
        <v> </v>
      </c>
      <c r="P304" s="102"/>
      <c r="Q304" s="100"/>
      <c r="R304" s="331" t="str">
        <f t="shared" si="102"/>
        <v> </v>
      </c>
      <c r="S304" s="332" t="str">
        <f t="shared" si="117"/>
        <v> </v>
      </c>
      <c r="V304" s="167" t="str">
        <f t="shared" si="103"/>
        <v> </v>
      </c>
      <c r="W304" s="157" t="str">
        <f t="shared" si="118"/>
        <v> </v>
      </c>
      <c r="X304" s="102"/>
      <c r="Y304" s="100"/>
      <c r="Z304" s="331" t="str">
        <f t="shared" si="104"/>
        <v> </v>
      </c>
      <c r="AA304" s="332" t="str">
        <f t="shared" si="119"/>
        <v> </v>
      </c>
      <c r="AB304" s="335">
        <f t="shared" si="120"/>
        <v>0</v>
      </c>
      <c r="AF304" s="157" t="str">
        <f t="shared" si="105"/>
        <v> </v>
      </c>
      <c r="AG304" s="157" t="str">
        <f t="shared" si="106"/>
        <v> </v>
      </c>
      <c r="AH304" s="157" t="str">
        <f t="shared" si="107"/>
        <v> </v>
      </c>
      <c r="AI304" s="157" t="str">
        <f t="shared" si="108"/>
        <v> </v>
      </c>
      <c r="AJ304" s="157" t="str">
        <f t="shared" si="109"/>
        <v> </v>
      </c>
      <c r="AK304" s="157" t="str">
        <f t="shared" si="110"/>
        <v> </v>
      </c>
      <c r="AL304" s="157" t="str">
        <f t="shared" si="111"/>
        <v> </v>
      </c>
      <c r="AM304" s="157" t="str">
        <f t="shared" si="112"/>
        <v> </v>
      </c>
      <c r="AN304" s="157" t="str">
        <f t="shared" si="113"/>
        <v> </v>
      </c>
      <c r="AO304" s="157" t="str">
        <f t="shared" si="114"/>
        <v> </v>
      </c>
    </row>
    <row r="305" spans="1:41" ht="12.75">
      <c r="A305" s="246" t="str">
        <f t="shared" si="115"/>
        <v> </v>
      </c>
      <c r="J305" s="184" t="str">
        <f t="shared" si="100"/>
        <v> </v>
      </c>
      <c r="K305" s="100"/>
      <c r="L305" s="325"/>
      <c r="N305" s="167" t="str">
        <f t="shared" si="101"/>
        <v> </v>
      </c>
      <c r="O305" s="157" t="str">
        <f t="shared" si="116"/>
        <v> </v>
      </c>
      <c r="P305" s="102"/>
      <c r="Q305" s="100"/>
      <c r="R305" s="331" t="str">
        <f t="shared" si="102"/>
        <v> </v>
      </c>
      <c r="S305" s="332" t="str">
        <f t="shared" si="117"/>
        <v> </v>
      </c>
      <c r="V305" s="167" t="str">
        <f t="shared" si="103"/>
        <v> </v>
      </c>
      <c r="W305" s="157" t="str">
        <f t="shared" si="118"/>
        <v> </v>
      </c>
      <c r="X305" s="102"/>
      <c r="Y305" s="100"/>
      <c r="Z305" s="331" t="str">
        <f t="shared" si="104"/>
        <v> </v>
      </c>
      <c r="AA305" s="332" t="str">
        <f t="shared" si="119"/>
        <v> </v>
      </c>
      <c r="AB305" s="335">
        <f t="shared" si="120"/>
        <v>0</v>
      </c>
      <c r="AF305" s="157" t="str">
        <f t="shared" si="105"/>
        <v> </v>
      </c>
      <c r="AG305" s="157" t="str">
        <f t="shared" si="106"/>
        <v> </v>
      </c>
      <c r="AH305" s="157" t="str">
        <f t="shared" si="107"/>
        <v> </v>
      </c>
      <c r="AI305" s="157" t="str">
        <f t="shared" si="108"/>
        <v> </v>
      </c>
      <c r="AJ305" s="157" t="str">
        <f t="shared" si="109"/>
        <v> </v>
      </c>
      <c r="AK305" s="157" t="str">
        <f t="shared" si="110"/>
        <v> </v>
      </c>
      <c r="AL305" s="157" t="str">
        <f t="shared" si="111"/>
        <v> </v>
      </c>
      <c r="AM305" s="157" t="str">
        <f t="shared" si="112"/>
        <v> </v>
      </c>
      <c r="AN305" s="157" t="str">
        <f t="shared" si="113"/>
        <v> </v>
      </c>
      <c r="AO305" s="157" t="str">
        <f t="shared" si="114"/>
        <v> </v>
      </c>
    </row>
    <row r="306" spans="1:49" s="108" customFormat="1" ht="12.75">
      <c r="A306" s="246" t="str">
        <f t="shared" si="115"/>
        <v> </v>
      </c>
      <c r="B306" s="192"/>
      <c r="C306" s="202"/>
      <c r="D306" s="202"/>
      <c r="E306" s="202"/>
      <c r="F306" s="202"/>
      <c r="G306" s="202"/>
      <c r="H306" s="202"/>
      <c r="I306" s="202"/>
      <c r="J306" s="184" t="str">
        <f t="shared" si="100"/>
        <v> </v>
      </c>
      <c r="K306" s="100"/>
      <c r="L306" s="325"/>
      <c r="M306" s="470"/>
      <c r="N306" s="167" t="str">
        <f t="shared" si="101"/>
        <v> </v>
      </c>
      <c r="O306" s="157" t="str">
        <f t="shared" si="116"/>
        <v> </v>
      </c>
      <c r="P306" s="102"/>
      <c r="Q306" s="100"/>
      <c r="R306" s="331" t="str">
        <f t="shared" si="102"/>
        <v> </v>
      </c>
      <c r="S306" s="332" t="str">
        <f t="shared" si="117"/>
        <v> </v>
      </c>
      <c r="T306" s="99"/>
      <c r="U306" s="99"/>
      <c r="V306" s="167" t="str">
        <f t="shared" si="103"/>
        <v> </v>
      </c>
      <c r="W306" s="157" t="str">
        <f t="shared" si="118"/>
        <v> </v>
      </c>
      <c r="X306" s="102"/>
      <c r="Y306" s="100"/>
      <c r="Z306" s="331" t="str">
        <f t="shared" si="104"/>
        <v> </v>
      </c>
      <c r="AA306" s="332" t="str">
        <f t="shared" si="119"/>
        <v> </v>
      </c>
      <c r="AB306" s="335">
        <f t="shared" si="120"/>
        <v>0</v>
      </c>
      <c r="AF306" s="189" t="str">
        <f t="shared" si="105"/>
        <v> </v>
      </c>
      <c r="AG306" s="189" t="str">
        <f t="shared" si="106"/>
        <v> </v>
      </c>
      <c r="AH306" s="189" t="str">
        <f t="shared" si="107"/>
        <v> </v>
      </c>
      <c r="AI306" s="189" t="str">
        <f t="shared" si="108"/>
        <v> </v>
      </c>
      <c r="AJ306" s="189" t="str">
        <f t="shared" si="109"/>
        <v> </v>
      </c>
      <c r="AK306" s="189" t="str">
        <f t="shared" si="110"/>
        <v> </v>
      </c>
      <c r="AL306" s="189" t="str">
        <f t="shared" si="111"/>
        <v> </v>
      </c>
      <c r="AM306" s="189" t="str">
        <f t="shared" si="112"/>
        <v> </v>
      </c>
      <c r="AN306" s="189" t="str">
        <f t="shared" si="113"/>
        <v> </v>
      </c>
      <c r="AO306" s="189" t="str">
        <f t="shared" si="114"/>
        <v> </v>
      </c>
      <c r="AR306" s="115"/>
      <c r="AS306" s="115"/>
      <c r="AT306" s="100"/>
      <c r="AU306" s="100"/>
      <c r="AV306" s="100"/>
      <c r="AW306" s="72"/>
    </row>
    <row r="307" spans="1:41" ht="12.75">
      <c r="A307" s="246" t="str">
        <f t="shared" si="115"/>
        <v> </v>
      </c>
      <c r="J307" s="184" t="str">
        <f t="shared" si="100"/>
        <v> </v>
      </c>
      <c r="K307" s="100"/>
      <c r="L307" s="325"/>
      <c r="N307" s="167" t="str">
        <f t="shared" si="101"/>
        <v> </v>
      </c>
      <c r="O307" s="157" t="str">
        <f t="shared" si="116"/>
        <v> </v>
      </c>
      <c r="P307" s="102"/>
      <c r="Q307" s="100"/>
      <c r="R307" s="331" t="str">
        <f t="shared" si="102"/>
        <v> </v>
      </c>
      <c r="S307" s="332" t="str">
        <f t="shared" si="117"/>
        <v> </v>
      </c>
      <c r="V307" s="167" t="str">
        <f t="shared" si="103"/>
        <v> </v>
      </c>
      <c r="W307" s="157" t="str">
        <f t="shared" si="118"/>
        <v> </v>
      </c>
      <c r="X307" s="102"/>
      <c r="Y307" s="100"/>
      <c r="Z307" s="331" t="str">
        <f t="shared" si="104"/>
        <v> </v>
      </c>
      <c r="AA307" s="332" t="str">
        <f t="shared" si="119"/>
        <v> </v>
      </c>
      <c r="AB307" s="335">
        <f t="shared" si="120"/>
        <v>0</v>
      </c>
      <c r="AF307" s="189" t="str">
        <f t="shared" si="105"/>
        <v> </v>
      </c>
      <c r="AG307" s="189" t="str">
        <f t="shared" si="106"/>
        <v> </v>
      </c>
      <c r="AH307" s="189" t="str">
        <f t="shared" si="107"/>
        <v> </v>
      </c>
      <c r="AI307" s="189" t="str">
        <f t="shared" si="108"/>
        <v> </v>
      </c>
      <c r="AJ307" s="189" t="str">
        <f t="shared" si="109"/>
        <v> </v>
      </c>
      <c r="AK307" s="189" t="str">
        <f t="shared" si="110"/>
        <v> </v>
      </c>
      <c r="AL307" s="189" t="str">
        <f t="shared" si="111"/>
        <v> </v>
      </c>
      <c r="AM307" s="189" t="str">
        <f t="shared" si="112"/>
        <v> </v>
      </c>
      <c r="AN307" s="189" t="str">
        <f t="shared" si="113"/>
        <v> </v>
      </c>
      <c r="AO307" s="189" t="str">
        <f t="shared" si="114"/>
        <v> </v>
      </c>
    </row>
    <row r="308" spans="1:41" ht="12.75">
      <c r="A308" s="246" t="str">
        <f t="shared" si="115"/>
        <v> </v>
      </c>
      <c r="J308" s="184" t="str">
        <f t="shared" si="100"/>
        <v> </v>
      </c>
      <c r="K308" s="100"/>
      <c r="L308" s="325"/>
      <c r="N308" s="167" t="str">
        <f t="shared" si="101"/>
        <v> </v>
      </c>
      <c r="O308" s="157" t="str">
        <f t="shared" si="116"/>
        <v> </v>
      </c>
      <c r="P308" s="102"/>
      <c r="Q308" s="100"/>
      <c r="R308" s="331" t="str">
        <f t="shared" si="102"/>
        <v> </v>
      </c>
      <c r="S308" s="332" t="str">
        <f t="shared" si="117"/>
        <v> </v>
      </c>
      <c r="V308" s="167" t="str">
        <f t="shared" si="103"/>
        <v> </v>
      </c>
      <c r="W308" s="157" t="str">
        <f t="shared" si="118"/>
        <v> </v>
      </c>
      <c r="X308" s="102"/>
      <c r="Y308" s="100"/>
      <c r="Z308" s="331" t="str">
        <f t="shared" si="104"/>
        <v> </v>
      </c>
      <c r="AA308" s="332" t="str">
        <f t="shared" si="119"/>
        <v> </v>
      </c>
      <c r="AB308" s="335">
        <f t="shared" si="120"/>
        <v>0</v>
      </c>
      <c r="AF308" s="189" t="str">
        <f t="shared" si="105"/>
        <v> </v>
      </c>
      <c r="AG308" s="189" t="str">
        <f t="shared" si="106"/>
        <v> </v>
      </c>
      <c r="AH308" s="189" t="str">
        <f t="shared" si="107"/>
        <v> </v>
      </c>
      <c r="AI308" s="189" t="str">
        <f t="shared" si="108"/>
        <v> </v>
      </c>
      <c r="AJ308" s="189" t="str">
        <f t="shared" si="109"/>
        <v> </v>
      </c>
      <c r="AK308" s="189" t="str">
        <f t="shared" si="110"/>
        <v> </v>
      </c>
      <c r="AL308" s="189" t="str">
        <f t="shared" si="111"/>
        <v> </v>
      </c>
      <c r="AM308" s="189" t="str">
        <f t="shared" si="112"/>
        <v> </v>
      </c>
      <c r="AN308" s="189" t="str">
        <f t="shared" si="113"/>
        <v> </v>
      </c>
      <c r="AO308" s="189" t="str">
        <f t="shared" si="114"/>
        <v> </v>
      </c>
    </row>
    <row r="309" spans="1:41" ht="12.75">
      <c r="A309" s="246" t="str">
        <f t="shared" si="115"/>
        <v> </v>
      </c>
      <c r="J309" s="184" t="str">
        <f t="shared" si="100"/>
        <v> </v>
      </c>
      <c r="K309" s="100"/>
      <c r="L309" s="325"/>
      <c r="N309" s="167" t="str">
        <f t="shared" si="101"/>
        <v> </v>
      </c>
      <c r="O309" s="157" t="str">
        <f t="shared" si="116"/>
        <v> </v>
      </c>
      <c r="P309" s="102"/>
      <c r="Q309" s="100"/>
      <c r="R309" s="331" t="str">
        <f t="shared" si="102"/>
        <v> </v>
      </c>
      <c r="S309" s="332" t="str">
        <f t="shared" si="117"/>
        <v> </v>
      </c>
      <c r="V309" s="167" t="str">
        <f t="shared" si="103"/>
        <v> </v>
      </c>
      <c r="W309" s="157" t="str">
        <f t="shared" si="118"/>
        <v> </v>
      </c>
      <c r="X309" s="102"/>
      <c r="Y309" s="100"/>
      <c r="Z309" s="331" t="str">
        <f t="shared" si="104"/>
        <v> </v>
      </c>
      <c r="AA309" s="332" t="str">
        <f t="shared" si="119"/>
        <v> </v>
      </c>
      <c r="AB309" s="335">
        <f t="shared" si="120"/>
        <v>0</v>
      </c>
      <c r="AF309" s="189" t="str">
        <f t="shared" si="105"/>
        <v> </v>
      </c>
      <c r="AG309" s="189" t="str">
        <f t="shared" si="106"/>
        <v> </v>
      </c>
      <c r="AH309" s="189" t="str">
        <f t="shared" si="107"/>
        <v> </v>
      </c>
      <c r="AI309" s="189" t="str">
        <f t="shared" si="108"/>
        <v> </v>
      </c>
      <c r="AJ309" s="189" t="str">
        <f t="shared" si="109"/>
        <v> </v>
      </c>
      <c r="AK309" s="189" t="str">
        <f t="shared" si="110"/>
        <v> </v>
      </c>
      <c r="AL309" s="189" t="str">
        <f t="shared" si="111"/>
        <v> </v>
      </c>
      <c r="AM309" s="189" t="str">
        <f t="shared" si="112"/>
        <v> </v>
      </c>
      <c r="AN309" s="189" t="str">
        <f t="shared" si="113"/>
        <v> </v>
      </c>
      <c r="AO309" s="189" t="str">
        <f t="shared" si="114"/>
        <v> </v>
      </c>
    </row>
    <row r="310" spans="1:41" ht="12.75">
      <c r="A310" s="246" t="str">
        <f t="shared" si="115"/>
        <v> </v>
      </c>
      <c r="J310" s="184" t="str">
        <f t="shared" si="100"/>
        <v> </v>
      </c>
      <c r="K310" s="100"/>
      <c r="L310" s="325"/>
      <c r="N310" s="167" t="str">
        <f t="shared" si="101"/>
        <v> </v>
      </c>
      <c r="O310" s="157" t="str">
        <f t="shared" si="116"/>
        <v> </v>
      </c>
      <c r="P310" s="102"/>
      <c r="Q310" s="100"/>
      <c r="R310" s="331" t="str">
        <f t="shared" si="102"/>
        <v> </v>
      </c>
      <c r="S310" s="332" t="str">
        <f t="shared" si="117"/>
        <v> </v>
      </c>
      <c r="V310" s="167" t="str">
        <f t="shared" si="103"/>
        <v> </v>
      </c>
      <c r="W310" s="157" t="str">
        <f t="shared" si="118"/>
        <v> </v>
      </c>
      <c r="X310" s="102"/>
      <c r="Y310" s="100"/>
      <c r="Z310" s="331" t="str">
        <f t="shared" si="104"/>
        <v> </v>
      </c>
      <c r="AA310" s="332" t="str">
        <f t="shared" si="119"/>
        <v> </v>
      </c>
      <c r="AB310" s="335">
        <f t="shared" si="120"/>
        <v>0</v>
      </c>
      <c r="AF310" s="189" t="str">
        <f t="shared" si="105"/>
        <v> </v>
      </c>
      <c r="AG310" s="189" t="str">
        <f t="shared" si="106"/>
        <v> </v>
      </c>
      <c r="AH310" s="189" t="str">
        <f t="shared" si="107"/>
        <v> </v>
      </c>
      <c r="AI310" s="189" t="str">
        <f t="shared" si="108"/>
        <v> </v>
      </c>
      <c r="AJ310" s="189" t="str">
        <f t="shared" si="109"/>
        <v> </v>
      </c>
      <c r="AK310" s="189" t="str">
        <f t="shared" si="110"/>
        <v> </v>
      </c>
      <c r="AL310" s="189" t="str">
        <f t="shared" si="111"/>
        <v> </v>
      </c>
      <c r="AM310" s="189" t="str">
        <f t="shared" si="112"/>
        <v> </v>
      </c>
      <c r="AN310" s="189" t="str">
        <f t="shared" si="113"/>
        <v> </v>
      </c>
      <c r="AO310" s="189" t="str">
        <f t="shared" si="114"/>
        <v> </v>
      </c>
    </row>
    <row r="311" spans="1:41" ht="12.75">
      <c r="A311" s="246" t="str">
        <f t="shared" si="115"/>
        <v> </v>
      </c>
      <c r="J311" s="184" t="str">
        <f t="shared" si="100"/>
        <v> </v>
      </c>
      <c r="K311" s="100"/>
      <c r="L311" s="325"/>
      <c r="N311" s="167" t="str">
        <f t="shared" si="101"/>
        <v> </v>
      </c>
      <c r="O311" s="157" t="str">
        <f t="shared" si="116"/>
        <v> </v>
      </c>
      <c r="P311" s="102"/>
      <c r="Q311" s="100"/>
      <c r="R311" s="331" t="str">
        <f t="shared" si="102"/>
        <v> </v>
      </c>
      <c r="S311" s="332" t="str">
        <f t="shared" si="117"/>
        <v> </v>
      </c>
      <c r="V311" s="167" t="str">
        <f t="shared" si="103"/>
        <v> </v>
      </c>
      <c r="W311" s="157" t="str">
        <f t="shared" si="118"/>
        <v> </v>
      </c>
      <c r="X311" s="102"/>
      <c r="Y311" s="100"/>
      <c r="Z311" s="331" t="str">
        <f t="shared" si="104"/>
        <v> </v>
      </c>
      <c r="AA311" s="332" t="str">
        <f t="shared" si="119"/>
        <v> </v>
      </c>
      <c r="AB311" s="335">
        <f t="shared" si="120"/>
        <v>0</v>
      </c>
      <c r="AF311" s="189" t="str">
        <f t="shared" si="105"/>
        <v> </v>
      </c>
      <c r="AG311" s="189" t="str">
        <f t="shared" si="106"/>
        <v> </v>
      </c>
      <c r="AH311" s="189" t="str">
        <f t="shared" si="107"/>
        <v> </v>
      </c>
      <c r="AI311" s="189" t="str">
        <f t="shared" si="108"/>
        <v> </v>
      </c>
      <c r="AJ311" s="189" t="str">
        <f t="shared" si="109"/>
        <v> </v>
      </c>
      <c r="AK311" s="189" t="str">
        <f t="shared" si="110"/>
        <v> </v>
      </c>
      <c r="AL311" s="189" t="str">
        <f t="shared" si="111"/>
        <v> </v>
      </c>
      <c r="AM311" s="189" t="str">
        <f t="shared" si="112"/>
        <v> </v>
      </c>
      <c r="AN311" s="189" t="str">
        <f t="shared" si="113"/>
        <v> </v>
      </c>
      <c r="AO311" s="189" t="str">
        <f t="shared" si="114"/>
        <v> </v>
      </c>
    </row>
    <row r="312" spans="1:41" ht="12.75">
      <c r="A312" s="246" t="str">
        <f t="shared" si="115"/>
        <v> </v>
      </c>
      <c r="J312" s="184" t="str">
        <f t="shared" si="100"/>
        <v> </v>
      </c>
      <c r="K312" s="100"/>
      <c r="L312" s="325"/>
      <c r="N312" s="167" t="str">
        <f t="shared" si="101"/>
        <v> </v>
      </c>
      <c r="O312" s="157" t="str">
        <f t="shared" si="116"/>
        <v> </v>
      </c>
      <c r="P312" s="102"/>
      <c r="Q312" s="100"/>
      <c r="R312" s="331" t="str">
        <f t="shared" si="102"/>
        <v> </v>
      </c>
      <c r="S312" s="332" t="str">
        <f t="shared" si="117"/>
        <v> </v>
      </c>
      <c r="V312" s="167" t="str">
        <f t="shared" si="103"/>
        <v> </v>
      </c>
      <c r="W312" s="157" t="str">
        <f t="shared" si="118"/>
        <v> </v>
      </c>
      <c r="X312" s="102"/>
      <c r="Y312" s="100"/>
      <c r="Z312" s="331" t="str">
        <f t="shared" si="104"/>
        <v> </v>
      </c>
      <c r="AA312" s="332" t="str">
        <f t="shared" si="119"/>
        <v> </v>
      </c>
      <c r="AB312" s="335">
        <f t="shared" si="120"/>
        <v>0</v>
      </c>
      <c r="AF312" s="189" t="str">
        <f t="shared" si="105"/>
        <v> </v>
      </c>
      <c r="AG312" s="189" t="str">
        <f t="shared" si="106"/>
        <v> </v>
      </c>
      <c r="AH312" s="189" t="str">
        <f t="shared" si="107"/>
        <v> </v>
      </c>
      <c r="AI312" s="189" t="str">
        <f t="shared" si="108"/>
        <v> </v>
      </c>
      <c r="AJ312" s="189" t="str">
        <f t="shared" si="109"/>
        <v> </v>
      </c>
      <c r="AK312" s="189" t="str">
        <f t="shared" si="110"/>
        <v> </v>
      </c>
      <c r="AL312" s="189" t="str">
        <f t="shared" si="111"/>
        <v> </v>
      </c>
      <c r="AM312" s="189" t="str">
        <f t="shared" si="112"/>
        <v> </v>
      </c>
      <c r="AN312" s="189" t="str">
        <f t="shared" si="113"/>
        <v> </v>
      </c>
      <c r="AO312" s="189" t="str">
        <f t="shared" si="114"/>
        <v> </v>
      </c>
    </row>
    <row r="313" spans="1:41" ht="12.75">
      <c r="A313" s="246" t="str">
        <f t="shared" si="115"/>
        <v> </v>
      </c>
      <c r="J313" s="184" t="str">
        <f t="shared" si="100"/>
        <v> </v>
      </c>
      <c r="K313" s="100"/>
      <c r="L313" s="325"/>
      <c r="N313" s="167" t="str">
        <f t="shared" si="101"/>
        <v> </v>
      </c>
      <c r="O313" s="157" t="str">
        <f t="shared" si="116"/>
        <v> </v>
      </c>
      <c r="P313" s="102"/>
      <c r="Q313" s="100"/>
      <c r="R313" s="331" t="str">
        <f t="shared" si="102"/>
        <v> </v>
      </c>
      <c r="S313" s="332" t="str">
        <f t="shared" si="117"/>
        <v> </v>
      </c>
      <c r="V313" s="167" t="str">
        <f t="shared" si="103"/>
        <v> </v>
      </c>
      <c r="W313" s="157" t="str">
        <f t="shared" si="118"/>
        <v> </v>
      </c>
      <c r="X313" s="102"/>
      <c r="Y313" s="100"/>
      <c r="Z313" s="331" t="str">
        <f t="shared" si="104"/>
        <v> </v>
      </c>
      <c r="AA313" s="332" t="str">
        <f t="shared" si="119"/>
        <v> </v>
      </c>
      <c r="AB313" s="335">
        <f t="shared" si="120"/>
        <v>0</v>
      </c>
      <c r="AF313" s="189" t="str">
        <f t="shared" si="105"/>
        <v> </v>
      </c>
      <c r="AG313" s="189" t="str">
        <f t="shared" si="106"/>
        <v> </v>
      </c>
      <c r="AH313" s="189" t="str">
        <f t="shared" si="107"/>
        <v> </v>
      </c>
      <c r="AI313" s="189" t="str">
        <f t="shared" si="108"/>
        <v> </v>
      </c>
      <c r="AJ313" s="189" t="str">
        <f t="shared" si="109"/>
        <v> </v>
      </c>
      <c r="AK313" s="189" t="str">
        <f t="shared" si="110"/>
        <v> </v>
      </c>
      <c r="AL313" s="189" t="str">
        <f t="shared" si="111"/>
        <v> </v>
      </c>
      <c r="AM313" s="189" t="str">
        <f t="shared" si="112"/>
        <v> </v>
      </c>
      <c r="AN313" s="189" t="str">
        <f t="shared" si="113"/>
        <v> </v>
      </c>
      <c r="AO313" s="189" t="str">
        <f t="shared" si="114"/>
        <v> </v>
      </c>
    </row>
    <row r="314" spans="1:41" ht="12.75">
      <c r="A314" s="246" t="str">
        <f t="shared" si="115"/>
        <v> </v>
      </c>
      <c r="J314" s="184" t="str">
        <f t="shared" si="100"/>
        <v> </v>
      </c>
      <c r="K314" s="100"/>
      <c r="L314" s="325"/>
      <c r="N314" s="167" t="str">
        <f t="shared" si="101"/>
        <v> </v>
      </c>
      <c r="O314" s="157" t="str">
        <f t="shared" si="116"/>
        <v> </v>
      </c>
      <c r="P314" s="102"/>
      <c r="Q314" s="100"/>
      <c r="R314" s="331" t="str">
        <f t="shared" si="102"/>
        <v> </v>
      </c>
      <c r="S314" s="332" t="str">
        <f t="shared" si="117"/>
        <v> </v>
      </c>
      <c r="V314" s="167" t="str">
        <f t="shared" si="103"/>
        <v> </v>
      </c>
      <c r="W314" s="157" t="str">
        <f t="shared" si="118"/>
        <v> </v>
      </c>
      <c r="X314" s="102"/>
      <c r="Y314" s="100"/>
      <c r="Z314" s="331" t="str">
        <f t="shared" si="104"/>
        <v> </v>
      </c>
      <c r="AA314" s="332" t="str">
        <f t="shared" si="119"/>
        <v> </v>
      </c>
      <c r="AB314" s="335">
        <f t="shared" si="120"/>
        <v>0</v>
      </c>
      <c r="AF314" s="189" t="str">
        <f t="shared" si="105"/>
        <v> </v>
      </c>
      <c r="AG314" s="189" t="str">
        <f t="shared" si="106"/>
        <v> </v>
      </c>
      <c r="AH314" s="189" t="str">
        <f t="shared" si="107"/>
        <v> </v>
      </c>
      <c r="AI314" s="189" t="str">
        <f t="shared" si="108"/>
        <v> </v>
      </c>
      <c r="AJ314" s="189" t="str">
        <f t="shared" si="109"/>
        <v> </v>
      </c>
      <c r="AK314" s="189" t="str">
        <f t="shared" si="110"/>
        <v> </v>
      </c>
      <c r="AL314" s="189" t="str">
        <f t="shared" si="111"/>
        <v> </v>
      </c>
      <c r="AM314" s="189" t="str">
        <f t="shared" si="112"/>
        <v> </v>
      </c>
      <c r="AN314" s="189" t="str">
        <f t="shared" si="113"/>
        <v> </v>
      </c>
      <c r="AO314" s="189" t="str">
        <f t="shared" si="114"/>
        <v> </v>
      </c>
    </row>
    <row r="315" spans="1:41" ht="12.75">
      <c r="A315" s="246" t="str">
        <f t="shared" si="115"/>
        <v> </v>
      </c>
      <c r="J315" s="184" t="str">
        <f t="shared" si="100"/>
        <v> </v>
      </c>
      <c r="K315" s="100"/>
      <c r="L315" s="325"/>
      <c r="N315" s="167" t="str">
        <f t="shared" si="101"/>
        <v> </v>
      </c>
      <c r="O315" s="157" t="str">
        <f t="shared" si="116"/>
        <v> </v>
      </c>
      <c r="P315" s="102"/>
      <c r="Q315" s="100"/>
      <c r="R315" s="331" t="str">
        <f t="shared" si="102"/>
        <v> </v>
      </c>
      <c r="S315" s="332" t="str">
        <f t="shared" si="117"/>
        <v> </v>
      </c>
      <c r="V315" s="167" t="str">
        <f t="shared" si="103"/>
        <v> </v>
      </c>
      <c r="W315" s="157" t="str">
        <f t="shared" si="118"/>
        <v> </v>
      </c>
      <c r="X315" s="102"/>
      <c r="Y315" s="100"/>
      <c r="Z315" s="331" t="str">
        <f t="shared" si="104"/>
        <v> </v>
      </c>
      <c r="AA315" s="332" t="str">
        <f t="shared" si="119"/>
        <v> </v>
      </c>
      <c r="AB315" s="335">
        <f t="shared" si="120"/>
        <v>0</v>
      </c>
      <c r="AF315" s="189" t="str">
        <f t="shared" si="105"/>
        <v> </v>
      </c>
      <c r="AG315" s="189" t="str">
        <f t="shared" si="106"/>
        <v> </v>
      </c>
      <c r="AH315" s="189" t="str">
        <f t="shared" si="107"/>
        <v> </v>
      </c>
      <c r="AI315" s="189" t="str">
        <f t="shared" si="108"/>
        <v> </v>
      </c>
      <c r="AJ315" s="189" t="str">
        <f t="shared" si="109"/>
        <v> </v>
      </c>
      <c r="AK315" s="189" t="str">
        <f t="shared" si="110"/>
        <v> </v>
      </c>
      <c r="AL315" s="189" t="str">
        <f t="shared" si="111"/>
        <v> </v>
      </c>
      <c r="AM315" s="189" t="str">
        <f t="shared" si="112"/>
        <v> </v>
      </c>
      <c r="AN315" s="189" t="str">
        <f t="shared" si="113"/>
        <v> </v>
      </c>
      <c r="AO315" s="189" t="str">
        <f t="shared" si="114"/>
        <v> </v>
      </c>
    </row>
    <row r="316" spans="1:41" ht="12.75">
      <c r="A316" s="246" t="str">
        <f t="shared" si="115"/>
        <v> </v>
      </c>
      <c r="J316" s="184" t="str">
        <f t="shared" si="100"/>
        <v> </v>
      </c>
      <c r="K316" s="100"/>
      <c r="L316" s="325"/>
      <c r="N316" s="167" t="str">
        <f t="shared" si="101"/>
        <v> </v>
      </c>
      <c r="O316" s="157" t="str">
        <f t="shared" si="116"/>
        <v> </v>
      </c>
      <c r="P316" s="102"/>
      <c r="Q316" s="100"/>
      <c r="R316" s="331" t="str">
        <f t="shared" si="102"/>
        <v> </v>
      </c>
      <c r="S316" s="332" t="str">
        <f t="shared" si="117"/>
        <v> </v>
      </c>
      <c r="V316" s="167" t="str">
        <f t="shared" si="103"/>
        <v> </v>
      </c>
      <c r="W316" s="157" t="str">
        <f t="shared" si="118"/>
        <v> </v>
      </c>
      <c r="X316" s="102"/>
      <c r="Y316" s="100"/>
      <c r="Z316" s="331" t="str">
        <f t="shared" si="104"/>
        <v> </v>
      </c>
      <c r="AA316" s="332" t="str">
        <f t="shared" si="119"/>
        <v> </v>
      </c>
      <c r="AB316" s="335">
        <f t="shared" si="120"/>
        <v>0</v>
      </c>
      <c r="AF316" s="189" t="str">
        <f t="shared" si="105"/>
        <v> </v>
      </c>
      <c r="AG316" s="189" t="str">
        <f t="shared" si="106"/>
        <v> </v>
      </c>
      <c r="AH316" s="189" t="str">
        <f t="shared" si="107"/>
        <v> </v>
      </c>
      <c r="AI316" s="189" t="str">
        <f t="shared" si="108"/>
        <v> </v>
      </c>
      <c r="AJ316" s="189" t="str">
        <f t="shared" si="109"/>
        <v> </v>
      </c>
      <c r="AK316" s="189" t="str">
        <f t="shared" si="110"/>
        <v> </v>
      </c>
      <c r="AL316" s="189" t="str">
        <f t="shared" si="111"/>
        <v> </v>
      </c>
      <c r="AM316" s="189" t="str">
        <f t="shared" si="112"/>
        <v> </v>
      </c>
      <c r="AN316" s="189" t="str">
        <f t="shared" si="113"/>
        <v> </v>
      </c>
      <c r="AO316" s="189" t="str">
        <f t="shared" si="114"/>
        <v> </v>
      </c>
    </row>
    <row r="317" spans="1:41" ht="12.75">
      <c r="A317" s="246" t="str">
        <f t="shared" si="115"/>
        <v> </v>
      </c>
      <c r="J317" s="184" t="str">
        <f t="shared" si="100"/>
        <v> </v>
      </c>
      <c r="K317" s="100"/>
      <c r="L317" s="325"/>
      <c r="N317" s="167" t="str">
        <f t="shared" si="101"/>
        <v> </v>
      </c>
      <c r="O317" s="157" t="str">
        <f t="shared" si="116"/>
        <v> </v>
      </c>
      <c r="P317" s="102"/>
      <c r="Q317" s="100"/>
      <c r="R317" s="331" t="str">
        <f t="shared" si="102"/>
        <v> </v>
      </c>
      <c r="S317" s="332" t="str">
        <f t="shared" si="117"/>
        <v> </v>
      </c>
      <c r="V317" s="167" t="str">
        <f t="shared" si="103"/>
        <v> </v>
      </c>
      <c r="W317" s="157" t="str">
        <f t="shared" si="118"/>
        <v> </v>
      </c>
      <c r="X317" s="102"/>
      <c r="Y317" s="100"/>
      <c r="Z317" s="331" t="str">
        <f t="shared" si="104"/>
        <v> </v>
      </c>
      <c r="AA317" s="332" t="str">
        <f t="shared" si="119"/>
        <v> </v>
      </c>
      <c r="AB317" s="335">
        <f t="shared" si="120"/>
        <v>0</v>
      </c>
      <c r="AF317" s="189" t="str">
        <f t="shared" si="105"/>
        <v> </v>
      </c>
      <c r="AG317" s="189" t="str">
        <f t="shared" si="106"/>
        <v> </v>
      </c>
      <c r="AH317" s="189" t="str">
        <f t="shared" si="107"/>
        <v> </v>
      </c>
      <c r="AI317" s="189" t="str">
        <f t="shared" si="108"/>
        <v> </v>
      </c>
      <c r="AJ317" s="189" t="str">
        <f t="shared" si="109"/>
        <v> </v>
      </c>
      <c r="AK317" s="189" t="str">
        <f t="shared" si="110"/>
        <v> </v>
      </c>
      <c r="AL317" s="189" t="str">
        <f t="shared" si="111"/>
        <v> </v>
      </c>
      <c r="AM317" s="189" t="str">
        <f t="shared" si="112"/>
        <v> </v>
      </c>
      <c r="AN317" s="189" t="str">
        <f t="shared" si="113"/>
        <v> </v>
      </c>
      <c r="AO317" s="189" t="str">
        <f t="shared" si="114"/>
        <v> </v>
      </c>
    </row>
    <row r="318" spans="1:41" ht="12.75">
      <c r="A318" s="246" t="str">
        <f t="shared" si="115"/>
        <v> </v>
      </c>
      <c r="J318" s="184" t="str">
        <f t="shared" si="100"/>
        <v> </v>
      </c>
      <c r="K318" s="100"/>
      <c r="L318" s="325"/>
      <c r="N318" s="167" t="str">
        <f t="shared" si="101"/>
        <v> </v>
      </c>
      <c r="O318" s="157" t="str">
        <f t="shared" si="116"/>
        <v> </v>
      </c>
      <c r="P318" s="102"/>
      <c r="Q318" s="100"/>
      <c r="R318" s="331" t="str">
        <f t="shared" si="102"/>
        <v> </v>
      </c>
      <c r="S318" s="332" t="str">
        <f t="shared" si="117"/>
        <v> </v>
      </c>
      <c r="V318" s="167" t="str">
        <f t="shared" si="103"/>
        <v> </v>
      </c>
      <c r="W318" s="157" t="str">
        <f t="shared" si="118"/>
        <v> </v>
      </c>
      <c r="X318" s="102"/>
      <c r="Y318" s="100"/>
      <c r="Z318" s="331" t="str">
        <f t="shared" si="104"/>
        <v> </v>
      </c>
      <c r="AA318" s="332" t="str">
        <f t="shared" si="119"/>
        <v> </v>
      </c>
      <c r="AB318" s="335">
        <f t="shared" si="120"/>
        <v>0</v>
      </c>
      <c r="AF318" s="189" t="str">
        <f t="shared" si="105"/>
        <v> </v>
      </c>
      <c r="AG318" s="189" t="str">
        <f t="shared" si="106"/>
        <v> </v>
      </c>
      <c r="AH318" s="189" t="str">
        <f t="shared" si="107"/>
        <v> </v>
      </c>
      <c r="AI318" s="189" t="str">
        <f t="shared" si="108"/>
        <v> </v>
      </c>
      <c r="AJ318" s="189" t="str">
        <f t="shared" si="109"/>
        <v> </v>
      </c>
      <c r="AK318" s="189" t="str">
        <f t="shared" si="110"/>
        <v> </v>
      </c>
      <c r="AL318" s="189" t="str">
        <f t="shared" si="111"/>
        <v> </v>
      </c>
      <c r="AM318" s="189" t="str">
        <f t="shared" si="112"/>
        <v> </v>
      </c>
      <c r="AN318" s="189" t="str">
        <f t="shared" si="113"/>
        <v> </v>
      </c>
      <c r="AO318" s="189" t="str">
        <f t="shared" si="114"/>
        <v> </v>
      </c>
    </row>
    <row r="319" spans="1:41" ht="12.75">
      <c r="A319" s="246" t="str">
        <f t="shared" si="115"/>
        <v> </v>
      </c>
      <c r="J319" s="184" t="str">
        <f t="shared" si="100"/>
        <v> </v>
      </c>
      <c r="K319" s="100"/>
      <c r="L319" s="325"/>
      <c r="N319" s="167" t="str">
        <f t="shared" si="101"/>
        <v> </v>
      </c>
      <c r="O319" s="157" t="str">
        <f t="shared" si="116"/>
        <v> </v>
      </c>
      <c r="P319" s="102"/>
      <c r="Q319" s="100"/>
      <c r="R319" s="331" t="str">
        <f t="shared" si="102"/>
        <v> </v>
      </c>
      <c r="S319" s="332" t="str">
        <f t="shared" si="117"/>
        <v> </v>
      </c>
      <c r="V319" s="167" t="str">
        <f t="shared" si="103"/>
        <v> </v>
      </c>
      <c r="W319" s="157" t="str">
        <f t="shared" si="118"/>
        <v> </v>
      </c>
      <c r="X319" s="102"/>
      <c r="Y319" s="100"/>
      <c r="Z319" s="331" t="str">
        <f t="shared" si="104"/>
        <v> </v>
      </c>
      <c r="AA319" s="332" t="str">
        <f t="shared" si="119"/>
        <v> </v>
      </c>
      <c r="AB319" s="335">
        <f t="shared" si="120"/>
        <v>0</v>
      </c>
      <c r="AF319" s="189" t="str">
        <f t="shared" si="105"/>
        <v> </v>
      </c>
      <c r="AG319" s="189" t="str">
        <f t="shared" si="106"/>
        <v> </v>
      </c>
      <c r="AH319" s="189" t="str">
        <f t="shared" si="107"/>
        <v> </v>
      </c>
      <c r="AI319" s="189" t="str">
        <f t="shared" si="108"/>
        <v> </v>
      </c>
      <c r="AJ319" s="189" t="str">
        <f t="shared" si="109"/>
        <v> </v>
      </c>
      <c r="AK319" s="189" t="str">
        <f t="shared" si="110"/>
        <v> </v>
      </c>
      <c r="AL319" s="189" t="str">
        <f t="shared" si="111"/>
        <v> </v>
      </c>
      <c r="AM319" s="189" t="str">
        <f t="shared" si="112"/>
        <v> </v>
      </c>
      <c r="AN319" s="189" t="str">
        <f t="shared" si="113"/>
        <v> </v>
      </c>
      <c r="AO319" s="189" t="str">
        <f t="shared" si="114"/>
        <v> </v>
      </c>
    </row>
    <row r="320" spans="1:41" ht="12.75">
      <c r="A320" s="246" t="str">
        <f t="shared" si="115"/>
        <v> </v>
      </c>
      <c r="J320" s="184" t="str">
        <f t="shared" si="100"/>
        <v> </v>
      </c>
      <c r="K320" s="100"/>
      <c r="L320" s="325"/>
      <c r="N320" s="167" t="str">
        <f t="shared" si="101"/>
        <v> </v>
      </c>
      <c r="O320" s="157" t="str">
        <f t="shared" si="116"/>
        <v> </v>
      </c>
      <c r="P320" s="102"/>
      <c r="Q320" s="100"/>
      <c r="R320" s="331" t="str">
        <f t="shared" si="102"/>
        <v> </v>
      </c>
      <c r="S320" s="332" t="str">
        <f t="shared" si="117"/>
        <v> </v>
      </c>
      <c r="V320" s="167" t="str">
        <f t="shared" si="103"/>
        <v> </v>
      </c>
      <c r="W320" s="157" t="str">
        <f t="shared" si="118"/>
        <v> </v>
      </c>
      <c r="X320" s="102"/>
      <c r="Y320" s="100"/>
      <c r="Z320" s="331" t="str">
        <f t="shared" si="104"/>
        <v> </v>
      </c>
      <c r="AA320" s="332" t="str">
        <f t="shared" si="119"/>
        <v> </v>
      </c>
      <c r="AB320" s="335">
        <f t="shared" si="120"/>
        <v>0</v>
      </c>
      <c r="AF320" s="189" t="str">
        <f t="shared" si="105"/>
        <v> </v>
      </c>
      <c r="AG320" s="189" t="str">
        <f t="shared" si="106"/>
        <v> </v>
      </c>
      <c r="AH320" s="189" t="str">
        <f t="shared" si="107"/>
        <v> </v>
      </c>
      <c r="AI320" s="189" t="str">
        <f t="shared" si="108"/>
        <v> </v>
      </c>
      <c r="AJ320" s="189" t="str">
        <f t="shared" si="109"/>
        <v> </v>
      </c>
      <c r="AK320" s="189" t="str">
        <f t="shared" si="110"/>
        <v> </v>
      </c>
      <c r="AL320" s="189" t="str">
        <f t="shared" si="111"/>
        <v> </v>
      </c>
      <c r="AM320" s="189" t="str">
        <f t="shared" si="112"/>
        <v> </v>
      </c>
      <c r="AN320" s="189" t="str">
        <f t="shared" si="113"/>
        <v> </v>
      </c>
      <c r="AO320" s="189" t="str">
        <f t="shared" si="114"/>
        <v> </v>
      </c>
    </row>
    <row r="321" spans="1:41" ht="12.75">
      <c r="A321" s="246" t="str">
        <f t="shared" si="115"/>
        <v> </v>
      </c>
      <c r="J321" s="184" t="str">
        <f t="shared" si="100"/>
        <v> </v>
      </c>
      <c r="K321" s="100"/>
      <c r="L321" s="325"/>
      <c r="N321" s="167" t="str">
        <f t="shared" si="101"/>
        <v> </v>
      </c>
      <c r="O321" s="157" t="str">
        <f t="shared" si="116"/>
        <v> </v>
      </c>
      <c r="P321" s="102"/>
      <c r="Q321" s="100"/>
      <c r="R321" s="331" t="str">
        <f t="shared" si="102"/>
        <v> </v>
      </c>
      <c r="S321" s="332" t="str">
        <f t="shared" si="117"/>
        <v> </v>
      </c>
      <c r="V321" s="167" t="str">
        <f t="shared" si="103"/>
        <v> </v>
      </c>
      <c r="W321" s="157" t="str">
        <f t="shared" si="118"/>
        <v> </v>
      </c>
      <c r="X321" s="102"/>
      <c r="Y321" s="100"/>
      <c r="Z321" s="331" t="str">
        <f t="shared" si="104"/>
        <v> </v>
      </c>
      <c r="AA321" s="332" t="str">
        <f t="shared" si="119"/>
        <v> </v>
      </c>
      <c r="AB321" s="335">
        <f t="shared" si="120"/>
        <v>0</v>
      </c>
      <c r="AF321" s="189" t="str">
        <f t="shared" si="105"/>
        <v> </v>
      </c>
      <c r="AG321" s="189" t="str">
        <f t="shared" si="106"/>
        <v> </v>
      </c>
      <c r="AH321" s="189" t="str">
        <f t="shared" si="107"/>
        <v> </v>
      </c>
      <c r="AI321" s="189" t="str">
        <f t="shared" si="108"/>
        <v> </v>
      </c>
      <c r="AJ321" s="189" t="str">
        <f t="shared" si="109"/>
        <v> </v>
      </c>
      <c r="AK321" s="189" t="str">
        <f t="shared" si="110"/>
        <v> </v>
      </c>
      <c r="AL321" s="189" t="str">
        <f t="shared" si="111"/>
        <v> </v>
      </c>
      <c r="AM321" s="189" t="str">
        <f t="shared" si="112"/>
        <v> </v>
      </c>
      <c r="AN321" s="189" t="str">
        <f t="shared" si="113"/>
        <v> </v>
      </c>
      <c r="AO321" s="189" t="str">
        <f t="shared" si="114"/>
        <v> </v>
      </c>
    </row>
    <row r="322" spans="1:41" ht="12.75">
      <c r="A322" s="246" t="str">
        <f t="shared" si="115"/>
        <v> </v>
      </c>
      <c r="J322" s="184" t="str">
        <f t="shared" si="100"/>
        <v> </v>
      </c>
      <c r="K322" s="100"/>
      <c r="L322" s="325"/>
      <c r="N322" s="167" t="str">
        <f t="shared" si="101"/>
        <v> </v>
      </c>
      <c r="O322" s="157" t="str">
        <f t="shared" si="116"/>
        <v> </v>
      </c>
      <c r="P322" s="102"/>
      <c r="Q322" s="100"/>
      <c r="R322" s="331" t="str">
        <f t="shared" si="102"/>
        <v> </v>
      </c>
      <c r="S322" s="332" t="str">
        <f t="shared" si="117"/>
        <v> </v>
      </c>
      <c r="V322" s="167" t="str">
        <f t="shared" si="103"/>
        <v> </v>
      </c>
      <c r="W322" s="157" t="str">
        <f t="shared" si="118"/>
        <v> </v>
      </c>
      <c r="X322" s="102"/>
      <c r="Y322" s="100"/>
      <c r="Z322" s="331" t="str">
        <f t="shared" si="104"/>
        <v> </v>
      </c>
      <c r="AA322" s="332" t="str">
        <f t="shared" si="119"/>
        <v> </v>
      </c>
      <c r="AB322" s="335">
        <f t="shared" si="120"/>
        <v>0</v>
      </c>
      <c r="AF322" s="189" t="str">
        <f t="shared" si="105"/>
        <v> </v>
      </c>
      <c r="AG322" s="189" t="str">
        <f t="shared" si="106"/>
        <v> </v>
      </c>
      <c r="AH322" s="189" t="str">
        <f t="shared" si="107"/>
        <v> </v>
      </c>
      <c r="AI322" s="189" t="str">
        <f t="shared" si="108"/>
        <v> </v>
      </c>
      <c r="AJ322" s="189" t="str">
        <f t="shared" si="109"/>
        <v> </v>
      </c>
      <c r="AK322" s="189" t="str">
        <f t="shared" si="110"/>
        <v> </v>
      </c>
      <c r="AL322" s="189" t="str">
        <f t="shared" si="111"/>
        <v> </v>
      </c>
      <c r="AM322" s="189" t="str">
        <f t="shared" si="112"/>
        <v> </v>
      </c>
      <c r="AN322" s="189" t="str">
        <f t="shared" si="113"/>
        <v> </v>
      </c>
      <c r="AO322" s="189" t="str">
        <f t="shared" si="114"/>
        <v> </v>
      </c>
    </row>
    <row r="323" spans="1:41" ht="12.75">
      <c r="A323" s="246" t="str">
        <f t="shared" si="115"/>
        <v> </v>
      </c>
      <c r="J323" s="184" t="str">
        <f t="shared" si="100"/>
        <v> </v>
      </c>
      <c r="K323" s="100"/>
      <c r="L323" s="325"/>
      <c r="N323" s="167" t="str">
        <f t="shared" si="101"/>
        <v> </v>
      </c>
      <c r="O323" s="157" t="str">
        <f t="shared" si="116"/>
        <v> </v>
      </c>
      <c r="P323" s="102"/>
      <c r="Q323" s="100"/>
      <c r="R323" s="331" t="str">
        <f t="shared" si="102"/>
        <v> </v>
      </c>
      <c r="S323" s="332" t="str">
        <f t="shared" si="117"/>
        <v> </v>
      </c>
      <c r="V323" s="167" t="str">
        <f t="shared" si="103"/>
        <v> </v>
      </c>
      <c r="W323" s="157" t="str">
        <f t="shared" si="118"/>
        <v> </v>
      </c>
      <c r="X323" s="102"/>
      <c r="Y323" s="100"/>
      <c r="Z323" s="331" t="str">
        <f t="shared" si="104"/>
        <v> </v>
      </c>
      <c r="AA323" s="332" t="str">
        <f t="shared" si="119"/>
        <v> </v>
      </c>
      <c r="AB323" s="335">
        <f t="shared" si="120"/>
        <v>0</v>
      </c>
      <c r="AF323" s="189" t="str">
        <f t="shared" si="105"/>
        <v> </v>
      </c>
      <c r="AG323" s="189" t="str">
        <f t="shared" si="106"/>
        <v> </v>
      </c>
      <c r="AH323" s="189" t="str">
        <f t="shared" si="107"/>
        <v> </v>
      </c>
      <c r="AI323" s="189" t="str">
        <f t="shared" si="108"/>
        <v> </v>
      </c>
      <c r="AJ323" s="189" t="str">
        <f t="shared" si="109"/>
        <v> </v>
      </c>
      <c r="AK323" s="189" t="str">
        <f t="shared" si="110"/>
        <v> </v>
      </c>
      <c r="AL323" s="189" t="str">
        <f t="shared" si="111"/>
        <v> </v>
      </c>
      <c r="AM323" s="189" t="str">
        <f t="shared" si="112"/>
        <v> </v>
      </c>
      <c r="AN323" s="189" t="str">
        <f t="shared" si="113"/>
        <v> </v>
      </c>
      <c r="AO323" s="189" t="str">
        <f t="shared" si="114"/>
        <v> </v>
      </c>
    </row>
    <row r="324" spans="1:41" ht="12.75">
      <c r="A324" s="246" t="str">
        <f t="shared" si="115"/>
        <v> </v>
      </c>
      <c r="J324" s="184" t="str">
        <f t="shared" si="100"/>
        <v> </v>
      </c>
      <c r="K324" s="100"/>
      <c r="L324" s="325"/>
      <c r="N324" s="167" t="str">
        <f t="shared" si="101"/>
        <v> </v>
      </c>
      <c r="O324" s="157" t="str">
        <f t="shared" si="116"/>
        <v> </v>
      </c>
      <c r="P324" s="102"/>
      <c r="Q324" s="100"/>
      <c r="R324" s="331" t="str">
        <f t="shared" si="102"/>
        <v> </v>
      </c>
      <c r="S324" s="332" t="str">
        <f t="shared" si="117"/>
        <v> </v>
      </c>
      <c r="V324" s="167" t="str">
        <f t="shared" si="103"/>
        <v> </v>
      </c>
      <c r="W324" s="157" t="str">
        <f t="shared" si="118"/>
        <v> </v>
      </c>
      <c r="X324" s="102"/>
      <c r="Y324" s="100"/>
      <c r="Z324" s="331" t="str">
        <f t="shared" si="104"/>
        <v> </v>
      </c>
      <c r="AA324" s="332" t="str">
        <f t="shared" si="119"/>
        <v> </v>
      </c>
      <c r="AB324" s="335">
        <f t="shared" si="120"/>
        <v>0</v>
      </c>
      <c r="AF324" s="189" t="str">
        <f t="shared" si="105"/>
        <v> </v>
      </c>
      <c r="AG324" s="189" t="str">
        <f t="shared" si="106"/>
        <v> </v>
      </c>
      <c r="AH324" s="189" t="str">
        <f t="shared" si="107"/>
        <v> </v>
      </c>
      <c r="AI324" s="189" t="str">
        <f t="shared" si="108"/>
        <v> </v>
      </c>
      <c r="AJ324" s="189" t="str">
        <f t="shared" si="109"/>
        <v> </v>
      </c>
      <c r="AK324" s="189" t="str">
        <f t="shared" si="110"/>
        <v> </v>
      </c>
      <c r="AL324" s="189" t="str">
        <f t="shared" si="111"/>
        <v> </v>
      </c>
      <c r="AM324" s="189" t="str">
        <f t="shared" si="112"/>
        <v> </v>
      </c>
      <c r="AN324" s="189" t="str">
        <f t="shared" si="113"/>
        <v> </v>
      </c>
      <c r="AO324" s="189" t="str">
        <f t="shared" si="114"/>
        <v> </v>
      </c>
    </row>
    <row r="325" spans="1:41" ht="12.75">
      <c r="A325" s="246" t="str">
        <f t="shared" si="115"/>
        <v> </v>
      </c>
      <c r="J325" s="184" t="str">
        <f t="shared" si="100"/>
        <v> </v>
      </c>
      <c r="K325" s="100"/>
      <c r="L325" s="325"/>
      <c r="N325" s="167" t="str">
        <f t="shared" si="101"/>
        <v> </v>
      </c>
      <c r="O325" s="157" t="str">
        <f t="shared" si="116"/>
        <v> </v>
      </c>
      <c r="P325" s="102"/>
      <c r="Q325" s="100"/>
      <c r="R325" s="331" t="str">
        <f t="shared" si="102"/>
        <v> </v>
      </c>
      <c r="S325" s="332" t="str">
        <f t="shared" si="117"/>
        <v> </v>
      </c>
      <c r="V325" s="167" t="str">
        <f t="shared" si="103"/>
        <v> </v>
      </c>
      <c r="W325" s="157" t="str">
        <f t="shared" si="118"/>
        <v> </v>
      </c>
      <c r="X325" s="102"/>
      <c r="Y325" s="100"/>
      <c r="Z325" s="331" t="str">
        <f t="shared" si="104"/>
        <v> </v>
      </c>
      <c r="AA325" s="332" t="str">
        <f t="shared" si="119"/>
        <v> </v>
      </c>
      <c r="AB325" s="335">
        <f t="shared" si="120"/>
        <v>0</v>
      </c>
      <c r="AF325" s="189" t="str">
        <f t="shared" si="105"/>
        <v> </v>
      </c>
      <c r="AG325" s="189" t="str">
        <f t="shared" si="106"/>
        <v> </v>
      </c>
      <c r="AH325" s="189" t="str">
        <f t="shared" si="107"/>
        <v> </v>
      </c>
      <c r="AI325" s="189" t="str">
        <f t="shared" si="108"/>
        <v> </v>
      </c>
      <c r="AJ325" s="189" t="str">
        <f t="shared" si="109"/>
        <v> </v>
      </c>
      <c r="AK325" s="189" t="str">
        <f t="shared" si="110"/>
        <v> </v>
      </c>
      <c r="AL325" s="189" t="str">
        <f t="shared" si="111"/>
        <v> </v>
      </c>
      <c r="AM325" s="189" t="str">
        <f t="shared" si="112"/>
        <v> </v>
      </c>
      <c r="AN325" s="189" t="str">
        <f t="shared" si="113"/>
        <v> </v>
      </c>
      <c r="AO325" s="189" t="str">
        <f t="shared" si="114"/>
        <v> </v>
      </c>
    </row>
    <row r="326" spans="1:41" ht="12.75">
      <c r="A326" s="246" t="str">
        <f t="shared" si="115"/>
        <v> </v>
      </c>
      <c r="J326" s="184" t="str">
        <f t="shared" si="100"/>
        <v> </v>
      </c>
      <c r="K326" s="100"/>
      <c r="L326" s="325"/>
      <c r="N326" s="167" t="str">
        <f t="shared" si="101"/>
        <v> </v>
      </c>
      <c r="O326" s="157" t="str">
        <f t="shared" si="116"/>
        <v> </v>
      </c>
      <c r="P326" s="102"/>
      <c r="Q326" s="100"/>
      <c r="R326" s="331" t="str">
        <f t="shared" si="102"/>
        <v> </v>
      </c>
      <c r="S326" s="332" t="str">
        <f t="shared" si="117"/>
        <v> </v>
      </c>
      <c r="V326" s="167" t="str">
        <f t="shared" si="103"/>
        <v> </v>
      </c>
      <c r="W326" s="157" t="str">
        <f t="shared" si="118"/>
        <v> </v>
      </c>
      <c r="X326" s="102"/>
      <c r="Y326" s="100"/>
      <c r="Z326" s="331" t="str">
        <f t="shared" si="104"/>
        <v> </v>
      </c>
      <c r="AA326" s="332" t="str">
        <f t="shared" si="119"/>
        <v> </v>
      </c>
      <c r="AB326" s="335">
        <f t="shared" si="120"/>
        <v>0</v>
      </c>
      <c r="AF326" s="189" t="str">
        <f t="shared" si="105"/>
        <v> </v>
      </c>
      <c r="AG326" s="189" t="str">
        <f t="shared" si="106"/>
        <v> </v>
      </c>
      <c r="AH326" s="189" t="str">
        <f t="shared" si="107"/>
        <v> </v>
      </c>
      <c r="AI326" s="189" t="str">
        <f t="shared" si="108"/>
        <v> </v>
      </c>
      <c r="AJ326" s="189" t="str">
        <f t="shared" si="109"/>
        <v> </v>
      </c>
      <c r="AK326" s="189" t="str">
        <f t="shared" si="110"/>
        <v> </v>
      </c>
      <c r="AL326" s="189" t="str">
        <f t="shared" si="111"/>
        <v> </v>
      </c>
      <c r="AM326" s="189" t="str">
        <f t="shared" si="112"/>
        <v> </v>
      </c>
      <c r="AN326" s="189" t="str">
        <f t="shared" si="113"/>
        <v> </v>
      </c>
      <c r="AO326" s="189" t="str">
        <f t="shared" si="114"/>
        <v> </v>
      </c>
    </row>
    <row r="327" spans="1:41" ht="12.75">
      <c r="A327" s="246" t="str">
        <f t="shared" si="115"/>
        <v> </v>
      </c>
      <c r="J327" s="184" t="str">
        <f aca="true" t="shared" si="121" ref="J327:J390">IF(I327&gt;0,PRODUCT(I327,$J$2)," ")</f>
        <v> </v>
      </c>
      <c r="K327" s="100"/>
      <c r="L327" s="325"/>
      <c r="N327" s="167" t="str">
        <f aca="true" t="shared" si="122" ref="N327:N390">IF(L327&gt;0,LOOKUP(L327,$AS$7:$AS$107,$AT$7:$AT$43)," ")</f>
        <v> </v>
      </c>
      <c r="O327" s="157" t="str">
        <f t="shared" si="116"/>
        <v> </v>
      </c>
      <c r="P327" s="102"/>
      <c r="Q327" s="100"/>
      <c r="R327" s="331" t="str">
        <f aca="true" t="shared" si="123" ref="R327:R390">IF(P327&gt;0,LOOKUP(P327,$AS$7:$AS$107,$AT$7:$AT$43)," ")</f>
        <v> </v>
      </c>
      <c r="S327" s="332" t="str">
        <f t="shared" si="117"/>
        <v> </v>
      </c>
      <c r="V327" s="167" t="str">
        <f aca="true" t="shared" si="124" ref="V327:V390">IF(T327&gt;0,LOOKUP(T327,$AS$7:$AS$107,$AT$7:$AT$43)," ")</f>
        <v> </v>
      </c>
      <c r="W327" s="157" t="str">
        <f t="shared" si="118"/>
        <v> </v>
      </c>
      <c r="X327" s="102"/>
      <c r="Y327" s="100"/>
      <c r="Z327" s="331" t="str">
        <f aca="true" t="shared" si="125" ref="Z327:Z390">IF(X327&gt;0,LOOKUP(X327,$AS$7:$AS$107,$AT$7:$AT$43)," ")</f>
        <v> </v>
      </c>
      <c r="AA327" s="332" t="str">
        <f t="shared" si="119"/>
        <v> </v>
      </c>
      <c r="AB327" s="335">
        <f t="shared" si="120"/>
        <v>0</v>
      </c>
      <c r="AF327" s="189" t="str">
        <f aca="true" t="shared" si="126" ref="AF327:AF390">IF($C327=1,$AB327," ")</f>
        <v> </v>
      </c>
      <c r="AG327" s="189" t="str">
        <f aca="true" t="shared" si="127" ref="AG327:AG390">IF($C327=2,$AB327," ")</f>
        <v> </v>
      </c>
      <c r="AH327" s="189" t="str">
        <f aca="true" t="shared" si="128" ref="AH327:AH390">IF($C327=3,$AB327," ")</f>
        <v> </v>
      </c>
      <c r="AI327" s="189" t="str">
        <f aca="true" t="shared" si="129" ref="AI327:AI390">IF($C327=4,$AB327," ")</f>
        <v> </v>
      </c>
      <c r="AJ327" s="189" t="str">
        <f aca="true" t="shared" si="130" ref="AJ327:AJ390">IF($C327=5,$AB327," ")</f>
        <v> </v>
      </c>
      <c r="AK327" s="189" t="str">
        <f aca="true" t="shared" si="131" ref="AK327:AK390">IF($C327=6,$AB327," ")</f>
        <v> </v>
      </c>
      <c r="AL327" s="189" t="str">
        <f aca="true" t="shared" si="132" ref="AL327:AL390">IF($C327=7,$AB327," ")</f>
        <v> </v>
      </c>
      <c r="AM327" s="189" t="str">
        <f aca="true" t="shared" si="133" ref="AM327:AM390">IF($C327=8,$AB327," ")</f>
        <v> </v>
      </c>
      <c r="AN327" s="189" t="str">
        <f aca="true" t="shared" si="134" ref="AN327:AN390">IF($C327=9,$AB327," ")</f>
        <v> </v>
      </c>
      <c r="AO327" s="189" t="str">
        <f aca="true" t="shared" si="135" ref="AO327:AO390">IF($C327=10,$AB327," ")</f>
        <v> </v>
      </c>
    </row>
    <row r="328" spans="1:41" ht="12.75">
      <c r="A328" s="246" t="str">
        <f aca="true" t="shared" si="136" ref="A328:A391">IF(C328&gt;10,"Error Column C"," ")</f>
        <v> </v>
      </c>
      <c r="J328" s="184" t="str">
        <f t="shared" si="121"/>
        <v> </v>
      </c>
      <c r="K328" s="100"/>
      <c r="L328" s="325"/>
      <c r="N328" s="167" t="str">
        <f t="shared" si="122"/>
        <v> </v>
      </c>
      <c r="O328" s="157" t="str">
        <f aca="true" t="shared" si="137" ref="O328:O391">IF(M328&gt;0,LOOKUP(L328,$AS$7:$AS$107,$AW$7:$AW$107)*M328," ")</f>
        <v> </v>
      </c>
      <c r="P328" s="102"/>
      <c r="Q328" s="100"/>
      <c r="R328" s="331" t="str">
        <f t="shared" si="123"/>
        <v> </v>
      </c>
      <c r="S328" s="332" t="str">
        <f aca="true" t="shared" si="138" ref="S328:S391">IF(Q328&gt;0,LOOKUP(P328,$AS$7:$AS$107,$AW$7:$AW$107)*Q328," ")</f>
        <v> </v>
      </c>
      <c r="V328" s="167" t="str">
        <f t="shared" si="124"/>
        <v> </v>
      </c>
      <c r="W328" s="157" t="str">
        <f aca="true" t="shared" si="139" ref="W328:W391">IF(U328&gt;0,LOOKUP(T328,$AS$7:$AS$107,$AW$7:$AW$107)*U328," ")</f>
        <v> </v>
      </c>
      <c r="X328" s="102"/>
      <c r="Y328" s="100"/>
      <c r="Z328" s="331" t="str">
        <f t="shared" si="125"/>
        <v> </v>
      </c>
      <c r="AA328" s="332" t="str">
        <f aca="true" t="shared" si="140" ref="AA328:AA391">IF(Y328&gt;0,LOOKUP(X328,$AS$7:$AS$107,$AW$7:$AW$107)*Y328," ")</f>
        <v> </v>
      </c>
      <c r="AB328" s="335">
        <f t="shared" si="120"/>
        <v>0</v>
      </c>
      <c r="AF328" s="189" t="str">
        <f t="shared" si="126"/>
        <v> </v>
      </c>
      <c r="AG328" s="189" t="str">
        <f t="shared" si="127"/>
        <v> </v>
      </c>
      <c r="AH328" s="189" t="str">
        <f t="shared" si="128"/>
        <v> </v>
      </c>
      <c r="AI328" s="189" t="str">
        <f t="shared" si="129"/>
        <v> </v>
      </c>
      <c r="AJ328" s="189" t="str">
        <f t="shared" si="130"/>
        <v> </v>
      </c>
      <c r="AK328" s="189" t="str">
        <f t="shared" si="131"/>
        <v> </v>
      </c>
      <c r="AL328" s="189" t="str">
        <f t="shared" si="132"/>
        <v> </v>
      </c>
      <c r="AM328" s="189" t="str">
        <f t="shared" si="133"/>
        <v> </v>
      </c>
      <c r="AN328" s="189" t="str">
        <f t="shared" si="134"/>
        <v> </v>
      </c>
      <c r="AO328" s="189" t="str">
        <f t="shared" si="135"/>
        <v> </v>
      </c>
    </row>
    <row r="329" spans="1:41" ht="12.75">
      <c r="A329" s="246" t="str">
        <f t="shared" si="136"/>
        <v> </v>
      </c>
      <c r="J329" s="184" t="str">
        <f t="shared" si="121"/>
        <v> </v>
      </c>
      <c r="K329" s="100"/>
      <c r="L329" s="325"/>
      <c r="N329" s="167" t="str">
        <f t="shared" si="122"/>
        <v> </v>
      </c>
      <c r="O329" s="157" t="str">
        <f t="shared" si="137"/>
        <v> </v>
      </c>
      <c r="P329" s="102"/>
      <c r="Q329" s="100"/>
      <c r="R329" s="331" t="str">
        <f t="shared" si="123"/>
        <v> </v>
      </c>
      <c r="S329" s="332" t="str">
        <f t="shared" si="138"/>
        <v> </v>
      </c>
      <c r="V329" s="167" t="str">
        <f t="shared" si="124"/>
        <v> </v>
      </c>
      <c r="W329" s="157" t="str">
        <f t="shared" si="139"/>
        <v> </v>
      </c>
      <c r="X329" s="102"/>
      <c r="Y329" s="100"/>
      <c r="Z329" s="331" t="str">
        <f t="shared" si="125"/>
        <v> </v>
      </c>
      <c r="AA329" s="332" t="str">
        <f t="shared" si="140"/>
        <v> </v>
      </c>
      <c r="AB329" s="335">
        <f aca="true" t="shared" si="141" ref="AB329:AB392">IF(D329&gt;0,SUM(O329,S329,W329,AA329,J329),0)</f>
        <v>0</v>
      </c>
      <c r="AF329" s="189" t="str">
        <f t="shared" si="126"/>
        <v> </v>
      </c>
      <c r="AG329" s="189" t="str">
        <f t="shared" si="127"/>
        <v> </v>
      </c>
      <c r="AH329" s="189" t="str">
        <f t="shared" si="128"/>
        <v> </v>
      </c>
      <c r="AI329" s="189" t="str">
        <f t="shared" si="129"/>
        <v> </v>
      </c>
      <c r="AJ329" s="189" t="str">
        <f t="shared" si="130"/>
        <v> </v>
      </c>
      <c r="AK329" s="189" t="str">
        <f t="shared" si="131"/>
        <v> </v>
      </c>
      <c r="AL329" s="189" t="str">
        <f t="shared" si="132"/>
        <v> </v>
      </c>
      <c r="AM329" s="189" t="str">
        <f t="shared" si="133"/>
        <v> </v>
      </c>
      <c r="AN329" s="189" t="str">
        <f t="shared" si="134"/>
        <v> </v>
      </c>
      <c r="AO329" s="189" t="str">
        <f t="shared" si="135"/>
        <v> </v>
      </c>
    </row>
    <row r="330" spans="1:41" ht="12.75">
      <c r="A330" s="246" t="str">
        <f t="shared" si="136"/>
        <v> </v>
      </c>
      <c r="J330" s="184" t="str">
        <f t="shared" si="121"/>
        <v> </v>
      </c>
      <c r="K330" s="100"/>
      <c r="L330" s="325"/>
      <c r="N330" s="167" t="str">
        <f t="shared" si="122"/>
        <v> </v>
      </c>
      <c r="O330" s="157" t="str">
        <f t="shared" si="137"/>
        <v> </v>
      </c>
      <c r="P330" s="102"/>
      <c r="Q330" s="100"/>
      <c r="R330" s="331" t="str">
        <f t="shared" si="123"/>
        <v> </v>
      </c>
      <c r="S330" s="332" t="str">
        <f t="shared" si="138"/>
        <v> </v>
      </c>
      <c r="V330" s="167" t="str">
        <f t="shared" si="124"/>
        <v> </v>
      </c>
      <c r="W330" s="157" t="str">
        <f t="shared" si="139"/>
        <v> </v>
      </c>
      <c r="X330" s="102"/>
      <c r="Y330" s="100"/>
      <c r="Z330" s="331" t="str">
        <f t="shared" si="125"/>
        <v> </v>
      </c>
      <c r="AA330" s="332" t="str">
        <f t="shared" si="140"/>
        <v> </v>
      </c>
      <c r="AB330" s="335">
        <f t="shared" si="141"/>
        <v>0</v>
      </c>
      <c r="AF330" s="189" t="str">
        <f t="shared" si="126"/>
        <v> </v>
      </c>
      <c r="AG330" s="189" t="str">
        <f t="shared" si="127"/>
        <v> </v>
      </c>
      <c r="AH330" s="189" t="str">
        <f t="shared" si="128"/>
        <v> </v>
      </c>
      <c r="AI330" s="189" t="str">
        <f t="shared" si="129"/>
        <v> </v>
      </c>
      <c r="AJ330" s="189" t="str">
        <f t="shared" si="130"/>
        <v> </v>
      </c>
      <c r="AK330" s="189" t="str">
        <f t="shared" si="131"/>
        <v> </v>
      </c>
      <c r="AL330" s="189" t="str">
        <f t="shared" si="132"/>
        <v> </v>
      </c>
      <c r="AM330" s="189" t="str">
        <f t="shared" si="133"/>
        <v> </v>
      </c>
      <c r="AN330" s="189" t="str">
        <f t="shared" si="134"/>
        <v> </v>
      </c>
      <c r="AO330" s="189" t="str">
        <f t="shared" si="135"/>
        <v> </v>
      </c>
    </row>
    <row r="331" spans="1:41" ht="12.75">
      <c r="A331" s="246" t="str">
        <f t="shared" si="136"/>
        <v> </v>
      </c>
      <c r="J331" s="184" t="str">
        <f t="shared" si="121"/>
        <v> </v>
      </c>
      <c r="K331" s="100"/>
      <c r="L331" s="325"/>
      <c r="N331" s="167" t="str">
        <f t="shared" si="122"/>
        <v> </v>
      </c>
      <c r="O331" s="157" t="str">
        <f t="shared" si="137"/>
        <v> </v>
      </c>
      <c r="P331" s="102"/>
      <c r="Q331" s="100"/>
      <c r="R331" s="331" t="str">
        <f t="shared" si="123"/>
        <v> </v>
      </c>
      <c r="S331" s="332" t="str">
        <f t="shared" si="138"/>
        <v> </v>
      </c>
      <c r="V331" s="167" t="str">
        <f t="shared" si="124"/>
        <v> </v>
      </c>
      <c r="W331" s="157" t="str">
        <f t="shared" si="139"/>
        <v> </v>
      </c>
      <c r="X331" s="102"/>
      <c r="Y331" s="100"/>
      <c r="Z331" s="331" t="str">
        <f t="shared" si="125"/>
        <v> </v>
      </c>
      <c r="AA331" s="332" t="str">
        <f t="shared" si="140"/>
        <v> </v>
      </c>
      <c r="AB331" s="335">
        <f t="shared" si="141"/>
        <v>0</v>
      </c>
      <c r="AF331" s="189" t="str">
        <f t="shared" si="126"/>
        <v> </v>
      </c>
      <c r="AG331" s="189" t="str">
        <f t="shared" si="127"/>
        <v> </v>
      </c>
      <c r="AH331" s="189" t="str">
        <f t="shared" si="128"/>
        <v> </v>
      </c>
      <c r="AI331" s="189" t="str">
        <f t="shared" si="129"/>
        <v> </v>
      </c>
      <c r="AJ331" s="189" t="str">
        <f t="shared" si="130"/>
        <v> </v>
      </c>
      <c r="AK331" s="189" t="str">
        <f t="shared" si="131"/>
        <v> </v>
      </c>
      <c r="AL331" s="189" t="str">
        <f t="shared" si="132"/>
        <v> </v>
      </c>
      <c r="AM331" s="189" t="str">
        <f t="shared" si="133"/>
        <v> </v>
      </c>
      <c r="AN331" s="189" t="str">
        <f t="shared" si="134"/>
        <v> </v>
      </c>
      <c r="AO331" s="189" t="str">
        <f t="shared" si="135"/>
        <v> </v>
      </c>
    </row>
    <row r="332" spans="1:41" ht="12.75">
      <c r="A332" s="246" t="str">
        <f t="shared" si="136"/>
        <v> </v>
      </c>
      <c r="J332" s="184" t="str">
        <f t="shared" si="121"/>
        <v> </v>
      </c>
      <c r="K332" s="100"/>
      <c r="L332" s="325"/>
      <c r="N332" s="167" t="str">
        <f t="shared" si="122"/>
        <v> </v>
      </c>
      <c r="O332" s="157" t="str">
        <f t="shared" si="137"/>
        <v> </v>
      </c>
      <c r="P332" s="102"/>
      <c r="Q332" s="100"/>
      <c r="R332" s="331" t="str">
        <f t="shared" si="123"/>
        <v> </v>
      </c>
      <c r="S332" s="332" t="str">
        <f t="shared" si="138"/>
        <v> </v>
      </c>
      <c r="V332" s="167" t="str">
        <f t="shared" si="124"/>
        <v> </v>
      </c>
      <c r="W332" s="157" t="str">
        <f t="shared" si="139"/>
        <v> </v>
      </c>
      <c r="X332" s="102"/>
      <c r="Y332" s="100"/>
      <c r="Z332" s="331" t="str">
        <f t="shared" si="125"/>
        <v> </v>
      </c>
      <c r="AA332" s="332" t="str">
        <f t="shared" si="140"/>
        <v> </v>
      </c>
      <c r="AB332" s="335">
        <f t="shared" si="141"/>
        <v>0</v>
      </c>
      <c r="AF332" s="189" t="str">
        <f t="shared" si="126"/>
        <v> </v>
      </c>
      <c r="AG332" s="189" t="str">
        <f t="shared" si="127"/>
        <v> </v>
      </c>
      <c r="AH332" s="189" t="str">
        <f t="shared" si="128"/>
        <v> </v>
      </c>
      <c r="AI332" s="189" t="str">
        <f t="shared" si="129"/>
        <v> </v>
      </c>
      <c r="AJ332" s="189" t="str">
        <f t="shared" si="130"/>
        <v> </v>
      </c>
      <c r="AK332" s="189" t="str">
        <f t="shared" si="131"/>
        <v> </v>
      </c>
      <c r="AL332" s="189" t="str">
        <f t="shared" si="132"/>
        <v> </v>
      </c>
      <c r="AM332" s="189" t="str">
        <f t="shared" si="133"/>
        <v> </v>
      </c>
      <c r="AN332" s="189" t="str">
        <f t="shared" si="134"/>
        <v> </v>
      </c>
      <c r="AO332" s="189" t="str">
        <f t="shared" si="135"/>
        <v> </v>
      </c>
    </row>
    <row r="333" spans="1:41" ht="12.75">
      <c r="A333" s="246" t="str">
        <f t="shared" si="136"/>
        <v> </v>
      </c>
      <c r="J333" s="184" t="str">
        <f t="shared" si="121"/>
        <v> </v>
      </c>
      <c r="K333" s="100"/>
      <c r="L333" s="325"/>
      <c r="N333" s="167" t="str">
        <f t="shared" si="122"/>
        <v> </v>
      </c>
      <c r="O333" s="157" t="str">
        <f t="shared" si="137"/>
        <v> </v>
      </c>
      <c r="P333" s="102"/>
      <c r="Q333" s="100"/>
      <c r="R333" s="331" t="str">
        <f t="shared" si="123"/>
        <v> </v>
      </c>
      <c r="S333" s="332" t="str">
        <f t="shared" si="138"/>
        <v> </v>
      </c>
      <c r="V333" s="167" t="str">
        <f t="shared" si="124"/>
        <v> </v>
      </c>
      <c r="W333" s="157" t="str">
        <f t="shared" si="139"/>
        <v> </v>
      </c>
      <c r="X333" s="102"/>
      <c r="Y333" s="100"/>
      <c r="Z333" s="331" t="str">
        <f t="shared" si="125"/>
        <v> </v>
      </c>
      <c r="AA333" s="332" t="str">
        <f t="shared" si="140"/>
        <v> </v>
      </c>
      <c r="AB333" s="335">
        <f t="shared" si="141"/>
        <v>0</v>
      </c>
      <c r="AF333" s="189" t="str">
        <f t="shared" si="126"/>
        <v> </v>
      </c>
      <c r="AG333" s="189" t="str">
        <f t="shared" si="127"/>
        <v> </v>
      </c>
      <c r="AH333" s="189" t="str">
        <f t="shared" si="128"/>
        <v> </v>
      </c>
      <c r="AI333" s="189" t="str">
        <f t="shared" si="129"/>
        <v> </v>
      </c>
      <c r="AJ333" s="189" t="str">
        <f t="shared" si="130"/>
        <v> </v>
      </c>
      <c r="AK333" s="189" t="str">
        <f t="shared" si="131"/>
        <v> </v>
      </c>
      <c r="AL333" s="189" t="str">
        <f t="shared" si="132"/>
        <v> </v>
      </c>
      <c r="AM333" s="189" t="str">
        <f t="shared" si="133"/>
        <v> </v>
      </c>
      <c r="AN333" s="189" t="str">
        <f t="shared" si="134"/>
        <v> </v>
      </c>
      <c r="AO333" s="189" t="str">
        <f t="shared" si="135"/>
        <v> </v>
      </c>
    </row>
    <row r="334" spans="1:41" ht="12.75">
      <c r="A334" s="246" t="str">
        <f t="shared" si="136"/>
        <v> </v>
      </c>
      <c r="J334" s="184" t="str">
        <f t="shared" si="121"/>
        <v> </v>
      </c>
      <c r="K334" s="100"/>
      <c r="L334" s="325"/>
      <c r="N334" s="167" t="str">
        <f t="shared" si="122"/>
        <v> </v>
      </c>
      <c r="O334" s="157" t="str">
        <f t="shared" si="137"/>
        <v> </v>
      </c>
      <c r="P334" s="102"/>
      <c r="Q334" s="100"/>
      <c r="R334" s="331" t="str">
        <f t="shared" si="123"/>
        <v> </v>
      </c>
      <c r="S334" s="332" t="str">
        <f t="shared" si="138"/>
        <v> </v>
      </c>
      <c r="V334" s="167" t="str">
        <f t="shared" si="124"/>
        <v> </v>
      </c>
      <c r="W334" s="157" t="str">
        <f t="shared" si="139"/>
        <v> </v>
      </c>
      <c r="X334" s="102"/>
      <c r="Y334" s="100"/>
      <c r="Z334" s="331" t="str">
        <f t="shared" si="125"/>
        <v> </v>
      </c>
      <c r="AA334" s="332" t="str">
        <f t="shared" si="140"/>
        <v> </v>
      </c>
      <c r="AB334" s="335">
        <f t="shared" si="141"/>
        <v>0</v>
      </c>
      <c r="AF334" s="189" t="str">
        <f t="shared" si="126"/>
        <v> </v>
      </c>
      <c r="AG334" s="189" t="str">
        <f t="shared" si="127"/>
        <v> </v>
      </c>
      <c r="AH334" s="189" t="str">
        <f t="shared" si="128"/>
        <v> </v>
      </c>
      <c r="AI334" s="189" t="str">
        <f t="shared" si="129"/>
        <v> </v>
      </c>
      <c r="AJ334" s="189" t="str">
        <f t="shared" si="130"/>
        <v> </v>
      </c>
      <c r="AK334" s="189" t="str">
        <f t="shared" si="131"/>
        <v> </v>
      </c>
      <c r="AL334" s="189" t="str">
        <f t="shared" si="132"/>
        <v> </v>
      </c>
      <c r="AM334" s="189" t="str">
        <f t="shared" si="133"/>
        <v> </v>
      </c>
      <c r="AN334" s="189" t="str">
        <f t="shared" si="134"/>
        <v> </v>
      </c>
      <c r="AO334" s="189" t="str">
        <f t="shared" si="135"/>
        <v> </v>
      </c>
    </row>
    <row r="335" spans="1:41" ht="12.75">
      <c r="A335" s="246" t="str">
        <f t="shared" si="136"/>
        <v> </v>
      </c>
      <c r="J335" s="184" t="str">
        <f t="shared" si="121"/>
        <v> </v>
      </c>
      <c r="K335" s="100"/>
      <c r="L335" s="325"/>
      <c r="N335" s="167" t="str">
        <f t="shared" si="122"/>
        <v> </v>
      </c>
      <c r="O335" s="157" t="str">
        <f t="shared" si="137"/>
        <v> </v>
      </c>
      <c r="P335" s="102"/>
      <c r="Q335" s="100"/>
      <c r="R335" s="331" t="str">
        <f t="shared" si="123"/>
        <v> </v>
      </c>
      <c r="S335" s="332" t="str">
        <f t="shared" si="138"/>
        <v> </v>
      </c>
      <c r="V335" s="167" t="str">
        <f t="shared" si="124"/>
        <v> </v>
      </c>
      <c r="W335" s="157" t="str">
        <f t="shared" si="139"/>
        <v> </v>
      </c>
      <c r="X335" s="102"/>
      <c r="Y335" s="100"/>
      <c r="Z335" s="331" t="str">
        <f t="shared" si="125"/>
        <v> </v>
      </c>
      <c r="AA335" s="332" t="str">
        <f t="shared" si="140"/>
        <v> </v>
      </c>
      <c r="AB335" s="335">
        <f t="shared" si="141"/>
        <v>0</v>
      </c>
      <c r="AF335" s="189" t="str">
        <f t="shared" si="126"/>
        <v> </v>
      </c>
      <c r="AG335" s="189" t="str">
        <f t="shared" si="127"/>
        <v> </v>
      </c>
      <c r="AH335" s="189" t="str">
        <f t="shared" si="128"/>
        <v> </v>
      </c>
      <c r="AI335" s="189" t="str">
        <f t="shared" si="129"/>
        <v> </v>
      </c>
      <c r="AJ335" s="189" t="str">
        <f t="shared" si="130"/>
        <v> </v>
      </c>
      <c r="AK335" s="189" t="str">
        <f t="shared" si="131"/>
        <v> </v>
      </c>
      <c r="AL335" s="189" t="str">
        <f t="shared" si="132"/>
        <v> </v>
      </c>
      <c r="AM335" s="189" t="str">
        <f t="shared" si="133"/>
        <v> </v>
      </c>
      <c r="AN335" s="189" t="str">
        <f t="shared" si="134"/>
        <v> </v>
      </c>
      <c r="AO335" s="189" t="str">
        <f t="shared" si="135"/>
        <v> </v>
      </c>
    </row>
    <row r="336" spans="1:41" ht="12.75">
      <c r="A336" s="246" t="str">
        <f t="shared" si="136"/>
        <v> </v>
      </c>
      <c r="J336" s="184" t="str">
        <f t="shared" si="121"/>
        <v> </v>
      </c>
      <c r="K336" s="100"/>
      <c r="L336" s="325"/>
      <c r="N336" s="167" t="str">
        <f t="shared" si="122"/>
        <v> </v>
      </c>
      <c r="O336" s="157" t="str">
        <f t="shared" si="137"/>
        <v> </v>
      </c>
      <c r="P336" s="102"/>
      <c r="Q336" s="100"/>
      <c r="R336" s="331" t="str">
        <f t="shared" si="123"/>
        <v> </v>
      </c>
      <c r="S336" s="332" t="str">
        <f t="shared" si="138"/>
        <v> </v>
      </c>
      <c r="V336" s="167" t="str">
        <f t="shared" si="124"/>
        <v> </v>
      </c>
      <c r="W336" s="157" t="str">
        <f t="shared" si="139"/>
        <v> </v>
      </c>
      <c r="X336" s="102"/>
      <c r="Y336" s="100"/>
      <c r="Z336" s="331" t="str">
        <f t="shared" si="125"/>
        <v> </v>
      </c>
      <c r="AA336" s="332" t="str">
        <f t="shared" si="140"/>
        <v> </v>
      </c>
      <c r="AB336" s="335">
        <f t="shared" si="141"/>
        <v>0</v>
      </c>
      <c r="AF336" s="189" t="str">
        <f t="shared" si="126"/>
        <v> </v>
      </c>
      <c r="AG336" s="189" t="str">
        <f t="shared" si="127"/>
        <v> </v>
      </c>
      <c r="AH336" s="189" t="str">
        <f t="shared" si="128"/>
        <v> </v>
      </c>
      <c r="AI336" s="189" t="str">
        <f t="shared" si="129"/>
        <v> </v>
      </c>
      <c r="AJ336" s="189" t="str">
        <f t="shared" si="130"/>
        <v> </v>
      </c>
      <c r="AK336" s="189" t="str">
        <f t="shared" si="131"/>
        <v> </v>
      </c>
      <c r="AL336" s="189" t="str">
        <f t="shared" si="132"/>
        <v> </v>
      </c>
      <c r="AM336" s="189" t="str">
        <f t="shared" si="133"/>
        <v> </v>
      </c>
      <c r="AN336" s="189" t="str">
        <f t="shared" si="134"/>
        <v> </v>
      </c>
      <c r="AO336" s="189" t="str">
        <f t="shared" si="135"/>
        <v> </v>
      </c>
    </row>
    <row r="337" spans="1:41" ht="12.75">
      <c r="A337" s="246" t="str">
        <f t="shared" si="136"/>
        <v> </v>
      </c>
      <c r="J337" s="184" t="str">
        <f t="shared" si="121"/>
        <v> </v>
      </c>
      <c r="K337" s="100"/>
      <c r="L337" s="325"/>
      <c r="N337" s="167" t="str">
        <f t="shared" si="122"/>
        <v> </v>
      </c>
      <c r="O337" s="157" t="str">
        <f t="shared" si="137"/>
        <v> </v>
      </c>
      <c r="P337" s="102"/>
      <c r="Q337" s="100"/>
      <c r="R337" s="331" t="str">
        <f t="shared" si="123"/>
        <v> </v>
      </c>
      <c r="S337" s="332" t="str">
        <f t="shared" si="138"/>
        <v> </v>
      </c>
      <c r="V337" s="167" t="str">
        <f t="shared" si="124"/>
        <v> </v>
      </c>
      <c r="W337" s="157" t="str">
        <f t="shared" si="139"/>
        <v> </v>
      </c>
      <c r="X337" s="102"/>
      <c r="Y337" s="100"/>
      <c r="Z337" s="331" t="str">
        <f t="shared" si="125"/>
        <v> </v>
      </c>
      <c r="AA337" s="332" t="str">
        <f t="shared" si="140"/>
        <v> </v>
      </c>
      <c r="AB337" s="335">
        <f t="shared" si="141"/>
        <v>0</v>
      </c>
      <c r="AF337" s="189" t="str">
        <f t="shared" si="126"/>
        <v> </v>
      </c>
      <c r="AG337" s="189" t="str">
        <f t="shared" si="127"/>
        <v> </v>
      </c>
      <c r="AH337" s="189" t="str">
        <f t="shared" si="128"/>
        <v> </v>
      </c>
      <c r="AI337" s="189" t="str">
        <f t="shared" si="129"/>
        <v> </v>
      </c>
      <c r="AJ337" s="189" t="str">
        <f t="shared" si="130"/>
        <v> </v>
      </c>
      <c r="AK337" s="189" t="str">
        <f t="shared" si="131"/>
        <v> </v>
      </c>
      <c r="AL337" s="189" t="str">
        <f t="shared" si="132"/>
        <v> </v>
      </c>
      <c r="AM337" s="189" t="str">
        <f t="shared" si="133"/>
        <v> </v>
      </c>
      <c r="AN337" s="189" t="str">
        <f t="shared" si="134"/>
        <v> </v>
      </c>
      <c r="AO337" s="189" t="str">
        <f t="shared" si="135"/>
        <v> </v>
      </c>
    </row>
    <row r="338" spans="1:41" ht="12.75">
      <c r="A338" s="246" t="str">
        <f t="shared" si="136"/>
        <v> </v>
      </c>
      <c r="J338" s="184" t="str">
        <f t="shared" si="121"/>
        <v> </v>
      </c>
      <c r="K338" s="100"/>
      <c r="L338" s="325"/>
      <c r="N338" s="167" t="str">
        <f t="shared" si="122"/>
        <v> </v>
      </c>
      <c r="O338" s="157" t="str">
        <f t="shared" si="137"/>
        <v> </v>
      </c>
      <c r="P338" s="102"/>
      <c r="Q338" s="100"/>
      <c r="R338" s="331" t="str">
        <f t="shared" si="123"/>
        <v> </v>
      </c>
      <c r="S338" s="332" t="str">
        <f t="shared" si="138"/>
        <v> </v>
      </c>
      <c r="V338" s="167" t="str">
        <f t="shared" si="124"/>
        <v> </v>
      </c>
      <c r="W338" s="157" t="str">
        <f t="shared" si="139"/>
        <v> </v>
      </c>
      <c r="X338" s="102"/>
      <c r="Y338" s="100"/>
      <c r="Z338" s="331" t="str">
        <f t="shared" si="125"/>
        <v> </v>
      </c>
      <c r="AA338" s="332" t="str">
        <f t="shared" si="140"/>
        <v> </v>
      </c>
      <c r="AB338" s="335">
        <f t="shared" si="141"/>
        <v>0</v>
      </c>
      <c r="AF338" s="189" t="str">
        <f t="shared" si="126"/>
        <v> </v>
      </c>
      <c r="AG338" s="189" t="str">
        <f t="shared" si="127"/>
        <v> </v>
      </c>
      <c r="AH338" s="189" t="str">
        <f t="shared" si="128"/>
        <v> </v>
      </c>
      <c r="AI338" s="189" t="str">
        <f t="shared" si="129"/>
        <v> </v>
      </c>
      <c r="AJ338" s="189" t="str">
        <f t="shared" si="130"/>
        <v> </v>
      </c>
      <c r="AK338" s="189" t="str">
        <f t="shared" si="131"/>
        <v> </v>
      </c>
      <c r="AL338" s="189" t="str">
        <f t="shared" si="132"/>
        <v> </v>
      </c>
      <c r="AM338" s="189" t="str">
        <f t="shared" si="133"/>
        <v> </v>
      </c>
      <c r="AN338" s="189" t="str">
        <f t="shared" si="134"/>
        <v> </v>
      </c>
      <c r="AO338" s="189" t="str">
        <f t="shared" si="135"/>
        <v> </v>
      </c>
    </row>
    <row r="339" spans="1:41" ht="12.75">
      <c r="A339" s="246" t="str">
        <f t="shared" si="136"/>
        <v> </v>
      </c>
      <c r="J339" s="184" t="str">
        <f t="shared" si="121"/>
        <v> </v>
      </c>
      <c r="K339" s="100"/>
      <c r="L339" s="325"/>
      <c r="N339" s="167" t="str">
        <f t="shared" si="122"/>
        <v> </v>
      </c>
      <c r="O339" s="157" t="str">
        <f t="shared" si="137"/>
        <v> </v>
      </c>
      <c r="P339" s="102"/>
      <c r="Q339" s="100"/>
      <c r="R339" s="331" t="str">
        <f t="shared" si="123"/>
        <v> </v>
      </c>
      <c r="S339" s="332" t="str">
        <f t="shared" si="138"/>
        <v> </v>
      </c>
      <c r="V339" s="167" t="str">
        <f t="shared" si="124"/>
        <v> </v>
      </c>
      <c r="W339" s="157" t="str">
        <f t="shared" si="139"/>
        <v> </v>
      </c>
      <c r="X339" s="102"/>
      <c r="Y339" s="100"/>
      <c r="Z339" s="331" t="str">
        <f t="shared" si="125"/>
        <v> </v>
      </c>
      <c r="AA339" s="332" t="str">
        <f t="shared" si="140"/>
        <v> </v>
      </c>
      <c r="AB339" s="335">
        <f t="shared" si="141"/>
        <v>0</v>
      </c>
      <c r="AF339" s="189" t="str">
        <f t="shared" si="126"/>
        <v> </v>
      </c>
      <c r="AG339" s="189" t="str">
        <f t="shared" si="127"/>
        <v> </v>
      </c>
      <c r="AH339" s="189" t="str">
        <f t="shared" si="128"/>
        <v> </v>
      </c>
      <c r="AI339" s="189" t="str">
        <f t="shared" si="129"/>
        <v> </v>
      </c>
      <c r="AJ339" s="189" t="str">
        <f t="shared" si="130"/>
        <v> </v>
      </c>
      <c r="AK339" s="189" t="str">
        <f t="shared" si="131"/>
        <v> </v>
      </c>
      <c r="AL339" s="189" t="str">
        <f t="shared" si="132"/>
        <v> </v>
      </c>
      <c r="AM339" s="189" t="str">
        <f t="shared" si="133"/>
        <v> </v>
      </c>
      <c r="AN339" s="189" t="str">
        <f t="shared" si="134"/>
        <v> </v>
      </c>
      <c r="AO339" s="189" t="str">
        <f t="shared" si="135"/>
        <v> </v>
      </c>
    </row>
    <row r="340" spans="1:41" ht="12.75">
      <c r="A340" s="246" t="str">
        <f t="shared" si="136"/>
        <v> </v>
      </c>
      <c r="J340" s="184" t="str">
        <f t="shared" si="121"/>
        <v> </v>
      </c>
      <c r="K340" s="100"/>
      <c r="L340" s="325"/>
      <c r="N340" s="167" t="str">
        <f t="shared" si="122"/>
        <v> </v>
      </c>
      <c r="O340" s="157" t="str">
        <f t="shared" si="137"/>
        <v> </v>
      </c>
      <c r="P340" s="102"/>
      <c r="Q340" s="100"/>
      <c r="R340" s="331" t="str">
        <f t="shared" si="123"/>
        <v> </v>
      </c>
      <c r="S340" s="332" t="str">
        <f t="shared" si="138"/>
        <v> </v>
      </c>
      <c r="V340" s="167" t="str">
        <f t="shared" si="124"/>
        <v> </v>
      </c>
      <c r="W340" s="157" t="str">
        <f t="shared" si="139"/>
        <v> </v>
      </c>
      <c r="X340" s="102"/>
      <c r="Y340" s="100"/>
      <c r="Z340" s="331" t="str">
        <f t="shared" si="125"/>
        <v> </v>
      </c>
      <c r="AA340" s="332" t="str">
        <f t="shared" si="140"/>
        <v> </v>
      </c>
      <c r="AB340" s="335">
        <f t="shared" si="141"/>
        <v>0</v>
      </c>
      <c r="AF340" s="189" t="str">
        <f t="shared" si="126"/>
        <v> </v>
      </c>
      <c r="AG340" s="189" t="str">
        <f t="shared" si="127"/>
        <v> </v>
      </c>
      <c r="AH340" s="189" t="str">
        <f t="shared" si="128"/>
        <v> </v>
      </c>
      <c r="AI340" s="189" t="str">
        <f t="shared" si="129"/>
        <v> </v>
      </c>
      <c r="AJ340" s="189" t="str">
        <f t="shared" si="130"/>
        <v> </v>
      </c>
      <c r="AK340" s="189" t="str">
        <f t="shared" si="131"/>
        <v> </v>
      </c>
      <c r="AL340" s="189" t="str">
        <f t="shared" si="132"/>
        <v> </v>
      </c>
      <c r="AM340" s="189" t="str">
        <f t="shared" si="133"/>
        <v> </v>
      </c>
      <c r="AN340" s="189" t="str">
        <f t="shared" si="134"/>
        <v> </v>
      </c>
      <c r="AO340" s="189" t="str">
        <f t="shared" si="135"/>
        <v> </v>
      </c>
    </row>
    <row r="341" spans="1:41" ht="12.75">
      <c r="A341" s="246" t="str">
        <f t="shared" si="136"/>
        <v> </v>
      </c>
      <c r="J341" s="184" t="str">
        <f t="shared" si="121"/>
        <v> </v>
      </c>
      <c r="K341" s="100"/>
      <c r="L341" s="325"/>
      <c r="N341" s="167" t="str">
        <f t="shared" si="122"/>
        <v> </v>
      </c>
      <c r="O341" s="157" t="str">
        <f t="shared" si="137"/>
        <v> </v>
      </c>
      <c r="P341" s="102"/>
      <c r="Q341" s="100"/>
      <c r="R341" s="331" t="str">
        <f t="shared" si="123"/>
        <v> </v>
      </c>
      <c r="S341" s="332" t="str">
        <f t="shared" si="138"/>
        <v> </v>
      </c>
      <c r="V341" s="167" t="str">
        <f t="shared" si="124"/>
        <v> </v>
      </c>
      <c r="W341" s="157" t="str">
        <f t="shared" si="139"/>
        <v> </v>
      </c>
      <c r="X341" s="102"/>
      <c r="Y341" s="100"/>
      <c r="Z341" s="331" t="str">
        <f t="shared" si="125"/>
        <v> </v>
      </c>
      <c r="AA341" s="332" t="str">
        <f t="shared" si="140"/>
        <v> </v>
      </c>
      <c r="AB341" s="335">
        <f t="shared" si="141"/>
        <v>0</v>
      </c>
      <c r="AF341" s="189" t="str">
        <f t="shared" si="126"/>
        <v> </v>
      </c>
      <c r="AG341" s="189" t="str">
        <f t="shared" si="127"/>
        <v> </v>
      </c>
      <c r="AH341" s="189" t="str">
        <f t="shared" si="128"/>
        <v> </v>
      </c>
      <c r="AI341" s="189" t="str">
        <f t="shared" si="129"/>
        <v> </v>
      </c>
      <c r="AJ341" s="189" t="str">
        <f t="shared" si="130"/>
        <v> </v>
      </c>
      <c r="AK341" s="189" t="str">
        <f t="shared" si="131"/>
        <v> </v>
      </c>
      <c r="AL341" s="189" t="str">
        <f t="shared" si="132"/>
        <v> </v>
      </c>
      <c r="AM341" s="189" t="str">
        <f t="shared" si="133"/>
        <v> </v>
      </c>
      <c r="AN341" s="189" t="str">
        <f t="shared" si="134"/>
        <v> </v>
      </c>
      <c r="AO341" s="189" t="str">
        <f t="shared" si="135"/>
        <v> </v>
      </c>
    </row>
    <row r="342" spans="1:41" ht="12.75">
      <c r="A342" s="246" t="str">
        <f t="shared" si="136"/>
        <v> </v>
      </c>
      <c r="J342" s="184" t="str">
        <f t="shared" si="121"/>
        <v> </v>
      </c>
      <c r="K342" s="100"/>
      <c r="L342" s="325"/>
      <c r="N342" s="167" t="str">
        <f t="shared" si="122"/>
        <v> </v>
      </c>
      <c r="O342" s="157" t="str">
        <f t="shared" si="137"/>
        <v> </v>
      </c>
      <c r="P342" s="102"/>
      <c r="Q342" s="100"/>
      <c r="R342" s="331" t="str">
        <f t="shared" si="123"/>
        <v> </v>
      </c>
      <c r="S342" s="332" t="str">
        <f t="shared" si="138"/>
        <v> </v>
      </c>
      <c r="V342" s="167" t="str">
        <f t="shared" si="124"/>
        <v> </v>
      </c>
      <c r="W342" s="157" t="str">
        <f t="shared" si="139"/>
        <v> </v>
      </c>
      <c r="X342" s="102"/>
      <c r="Y342" s="100"/>
      <c r="Z342" s="331" t="str">
        <f t="shared" si="125"/>
        <v> </v>
      </c>
      <c r="AA342" s="332" t="str">
        <f t="shared" si="140"/>
        <v> </v>
      </c>
      <c r="AB342" s="335">
        <f t="shared" si="141"/>
        <v>0</v>
      </c>
      <c r="AF342" s="189" t="str">
        <f t="shared" si="126"/>
        <v> </v>
      </c>
      <c r="AG342" s="189" t="str">
        <f t="shared" si="127"/>
        <v> </v>
      </c>
      <c r="AH342" s="189" t="str">
        <f t="shared" si="128"/>
        <v> </v>
      </c>
      <c r="AI342" s="189" t="str">
        <f t="shared" si="129"/>
        <v> </v>
      </c>
      <c r="AJ342" s="189" t="str">
        <f t="shared" si="130"/>
        <v> </v>
      </c>
      <c r="AK342" s="189" t="str">
        <f t="shared" si="131"/>
        <v> </v>
      </c>
      <c r="AL342" s="189" t="str">
        <f t="shared" si="132"/>
        <v> </v>
      </c>
      <c r="AM342" s="189" t="str">
        <f t="shared" si="133"/>
        <v> </v>
      </c>
      <c r="AN342" s="189" t="str">
        <f t="shared" si="134"/>
        <v> </v>
      </c>
      <c r="AO342" s="189" t="str">
        <f t="shared" si="135"/>
        <v> </v>
      </c>
    </row>
    <row r="343" spans="1:41" ht="12.75">
      <c r="A343" s="246" t="str">
        <f t="shared" si="136"/>
        <v> </v>
      </c>
      <c r="J343" s="184" t="str">
        <f t="shared" si="121"/>
        <v> </v>
      </c>
      <c r="K343" s="100"/>
      <c r="L343" s="325"/>
      <c r="N343" s="167" t="str">
        <f t="shared" si="122"/>
        <v> </v>
      </c>
      <c r="O343" s="157" t="str">
        <f t="shared" si="137"/>
        <v> </v>
      </c>
      <c r="P343" s="102"/>
      <c r="Q343" s="100"/>
      <c r="R343" s="331" t="str">
        <f t="shared" si="123"/>
        <v> </v>
      </c>
      <c r="S343" s="332" t="str">
        <f t="shared" si="138"/>
        <v> </v>
      </c>
      <c r="V343" s="167" t="str">
        <f t="shared" si="124"/>
        <v> </v>
      </c>
      <c r="W343" s="157" t="str">
        <f t="shared" si="139"/>
        <v> </v>
      </c>
      <c r="X343" s="102"/>
      <c r="Y343" s="100"/>
      <c r="Z343" s="331" t="str">
        <f t="shared" si="125"/>
        <v> </v>
      </c>
      <c r="AA343" s="332" t="str">
        <f t="shared" si="140"/>
        <v> </v>
      </c>
      <c r="AB343" s="335">
        <f t="shared" si="141"/>
        <v>0</v>
      </c>
      <c r="AF343" s="189" t="str">
        <f t="shared" si="126"/>
        <v> </v>
      </c>
      <c r="AG343" s="189" t="str">
        <f t="shared" si="127"/>
        <v> </v>
      </c>
      <c r="AH343" s="189" t="str">
        <f t="shared" si="128"/>
        <v> </v>
      </c>
      <c r="AI343" s="189" t="str">
        <f t="shared" si="129"/>
        <v> </v>
      </c>
      <c r="AJ343" s="189" t="str">
        <f t="shared" si="130"/>
        <v> </v>
      </c>
      <c r="AK343" s="189" t="str">
        <f t="shared" si="131"/>
        <v> </v>
      </c>
      <c r="AL343" s="189" t="str">
        <f t="shared" si="132"/>
        <v> </v>
      </c>
      <c r="AM343" s="189" t="str">
        <f t="shared" si="133"/>
        <v> </v>
      </c>
      <c r="AN343" s="189" t="str">
        <f t="shared" si="134"/>
        <v> </v>
      </c>
      <c r="AO343" s="189" t="str">
        <f t="shared" si="135"/>
        <v> </v>
      </c>
    </row>
    <row r="344" spans="1:41" ht="12.75">
      <c r="A344" s="246" t="str">
        <f t="shared" si="136"/>
        <v> </v>
      </c>
      <c r="J344" s="184" t="str">
        <f t="shared" si="121"/>
        <v> </v>
      </c>
      <c r="K344" s="100"/>
      <c r="L344" s="325"/>
      <c r="N344" s="167" t="str">
        <f t="shared" si="122"/>
        <v> </v>
      </c>
      <c r="O344" s="157" t="str">
        <f t="shared" si="137"/>
        <v> </v>
      </c>
      <c r="P344" s="102"/>
      <c r="Q344" s="100"/>
      <c r="R344" s="331" t="str">
        <f t="shared" si="123"/>
        <v> </v>
      </c>
      <c r="S344" s="332" t="str">
        <f t="shared" si="138"/>
        <v> </v>
      </c>
      <c r="V344" s="167" t="str">
        <f t="shared" si="124"/>
        <v> </v>
      </c>
      <c r="W344" s="157" t="str">
        <f t="shared" si="139"/>
        <v> </v>
      </c>
      <c r="X344" s="102"/>
      <c r="Y344" s="100"/>
      <c r="Z344" s="331" t="str">
        <f t="shared" si="125"/>
        <v> </v>
      </c>
      <c r="AA344" s="332" t="str">
        <f t="shared" si="140"/>
        <v> </v>
      </c>
      <c r="AB344" s="335">
        <f t="shared" si="141"/>
        <v>0</v>
      </c>
      <c r="AF344" s="189" t="str">
        <f t="shared" si="126"/>
        <v> </v>
      </c>
      <c r="AG344" s="189" t="str">
        <f t="shared" si="127"/>
        <v> </v>
      </c>
      <c r="AH344" s="189" t="str">
        <f t="shared" si="128"/>
        <v> </v>
      </c>
      <c r="AI344" s="189" t="str">
        <f t="shared" si="129"/>
        <v> </v>
      </c>
      <c r="AJ344" s="189" t="str">
        <f t="shared" si="130"/>
        <v> </v>
      </c>
      <c r="AK344" s="189" t="str">
        <f t="shared" si="131"/>
        <v> </v>
      </c>
      <c r="AL344" s="189" t="str">
        <f t="shared" si="132"/>
        <v> </v>
      </c>
      <c r="AM344" s="189" t="str">
        <f t="shared" si="133"/>
        <v> </v>
      </c>
      <c r="AN344" s="189" t="str">
        <f t="shared" si="134"/>
        <v> </v>
      </c>
      <c r="AO344" s="189" t="str">
        <f t="shared" si="135"/>
        <v> </v>
      </c>
    </row>
    <row r="345" spans="1:41" ht="12.75">
      <c r="A345" s="246" t="str">
        <f t="shared" si="136"/>
        <v> </v>
      </c>
      <c r="J345" s="184" t="str">
        <f t="shared" si="121"/>
        <v> </v>
      </c>
      <c r="K345" s="100"/>
      <c r="L345" s="325"/>
      <c r="N345" s="167" t="str">
        <f t="shared" si="122"/>
        <v> </v>
      </c>
      <c r="O345" s="157" t="str">
        <f t="shared" si="137"/>
        <v> </v>
      </c>
      <c r="P345" s="102"/>
      <c r="Q345" s="100"/>
      <c r="R345" s="331" t="str">
        <f t="shared" si="123"/>
        <v> </v>
      </c>
      <c r="S345" s="332" t="str">
        <f t="shared" si="138"/>
        <v> </v>
      </c>
      <c r="V345" s="167" t="str">
        <f t="shared" si="124"/>
        <v> </v>
      </c>
      <c r="W345" s="157" t="str">
        <f t="shared" si="139"/>
        <v> </v>
      </c>
      <c r="X345" s="102"/>
      <c r="Y345" s="100"/>
      <c r="Z345" s="331" t="str">
        <f t="shared" si="125"/>
        <v> </v>
      </c>
      <c r="AA345" s="332" t="str">
        <f t="shared" si="140"/>
        <v> </v>
      </c>
      <c r="AB345" s="335">
        <f t="shared" si="141"/>
        <v>0</v>
      </c>
      <c r="AF345" s="189" t="str">
        <f t="shared" si="126"/>
        <v> </v>
      </c>
      <c r="AG345" s="189" t="str">
        <f t="shared" si="127"/>
        <v> </v>
      </c>
      <c r="AH345" s="189" t="str">
        <f t="shared" si="128"/>
        <v> </v>
      </c>
      <c r="AI345" s="189" t="str">
        <f t="shared" si="129"/>
        <v> </v>
      </c>
      <c r="AJ345" s="189" t="str">
        <f t="shared" si="130"/>
        <v> </v>
      </c>
      <c r="AK345" s="189" t="str">
        <f t="shared" si="131"/>
        <v> </v>
      </c>
      <c r="AL345" s="189" t="str">
        <f t="shared" si="132"/>
        <v> </v>
      </c>
      <c r="AM345" s="189" t="str">
        <f t="shared" si="133"/>
        <v> </v>
      </c>
      <c r="AN345" s="189" t="str">
        <f t="shared" si="134"/>
        <v> </v>
      </c>
      <c r="AO345" s="189" t="str">
        <f t="shared" si="135"/>
        <v> </v>
      </c>
    </row>
    <row r="346" spans="1:41" ht="12.75">
      <c r="A346" s="246" t="str">
        <f t="shared" si="136"/>
        <v> </v>
      </c>
      <c r="J346" s="184" t="str">
        <f t="shared" si="121"/>
        <v> </v>
      </c>
      <c r="K346" s="100"/>
      <c r="L346" s="325"/>
      <c r="N346" s="167" t="str">
        <f t="shared" si="122"/>
        <v> </v>
      </c>
      <c r="O346" s="157" t="str">
        <f t="shared" si="137"/>
        <v> </v>
      </c>
      <c r="P346" s="102"/>
      <c r="Q346" s="100"/>
      <c r="R346" s="331" t="str">
        <f t="shared" si="123"/>
        <v> </v>
      </c>
      <c r="S346" s="332" t="str">
        <f t="shared" si="138"/>
        <v> </v>
      </c>
      <c r="V346" s="167" t="str">
        <f t="shared" si="124"/>
        <v> </v>
      </c>
      <c r="W346" s="157" t="str">
        <f t="shared" si="139"/>
        <v> </v>
      </c>
      <c r="X346" s="102"/>
      <c r="Y346" s="100"/>
      <c r="Z346" s="331" t="str">
        <f t="shared" si="125"/>
        <v> </v>
      </c>
      <c r="AA346" s="332" t="str">
        <f t="shared" si="140"/>
        <v> </v>
      </c>
      <c r="AB346" s="335">
        <f t="shared" si="141"/>
        <v>0</v>
      </c>
      <c r="AF346" s="189" t="str">
        <f t="shared" si="126"/>
        <v> </v>
      </c>
      <c r="AG346" s="189" t="str">
        <f t="shared" si="127"/>
        <v> </v>
      </c>
      <c r="AH346" s="189" t="str">
        <f t="shared" si="128"/>
        <v> </v>
      </c>
      <c r="AI346" s="189" t="str">
        <f t="shared" si="129"/>
        <v> </v>
      </c>
      <c r="AJ346" s="189" t="str">
        <f t="shared" si="130"/>
        <v> </v>
      </c>
      <c r="AK346" s="189" t="str">
        <f t="shared" si="131"/>
        <v> </v>
      </c>
      <c r="AL346" s="189" t="str">
        <f t="shared" si="132"/>
        <v> </v>
      </c>
      <c r="AM346" s="189" t="str">
        <f t="shared" si="133"/>
        <v> </v>
      </c>
      <c r="AN346" s="189" t="str">
        <f t="shared" si="134"/>
        <v> </v>
      </c>
      <c r="AO346" s="189" t="str">
        <f t="shared" si="135"/>
        <v> </v>
      </c>
    </row>
    <row r="347" spans="1:41" ht="12.75">
      <c r="A347" s="246" t="str">
        <f t="shared" si="136"/>
        <v> </v>
      </c>
      <c r="J347" s="184" t="str">
        <f t="shared" si="121"/>
        <v> </v>
      </c>
      <c r="K347" s="100"/>
      <c r="L347" s="325"/>
      <c r="N347" s="167" t="str">
        <f t="shared" si="122"/>
        <v> </v>
      </c>
      <c r="O347" s="157" t="str">
        <f t="shared" si="137"/>
        <v> </v>
      </c>
      <c r="P347" s="102"/>
      <c r="Q347" s="100"/>
      <c r="R347" s="331" t="str">
        <f t="shared" si="123"/>
        <v> </v>
      </c>
      <c r="S347" s="332" t="str">
        <f t="shared" si="138"/>
        <v> </v>
      </c>
      <c r="V347" s="167" t="str">
        <f t="shared" si="124"/>
        <v> </v>
      </c>
      <c r="W347" s="157" t="str">
        <f t="shared" si="139"/>
        <v> </v>
      </c>
      <c r="X347" s="102"/>
      <c r="Y347" s="100"/>
      <c r="Z347" s="331" t="str">
        <f t="shared" si="125"/>
        <v> </v>
      </c>
      <c r="AA347" s="332" t="str">
        <f t="shared" si="140"/>
        <v> </v>
      </c>
      <c r="AB347" s="335">
        <f t="shared" si="141"/>
        <v>0</v>
      </c>
      <c r="AF347" s="189" t="str">
        <f t="shared" si="126"/>
        <v> </v>
      </c>
      <c r="AG347" s="189" t="str">
        <f t="shared" si="127"/>
        <v> </v>
      </c>
      <c r="AH347" s="189" t="str">
        <f t="shared" si="128"/>
        <v> </v>
      </c>
      <c r="AI347" s="189" t="str">
        <f t="shared" si="129"/>
        <v> </v>
      </c>
      <c r="AJ347" s="189" t="str">
        <f t="shared" si="130"/>
        <v> </v>
      </c>
      <c r="AK347" s="189" t="str">
        <f t="shared" si="131"/>
        <v> </v>
      </c>
      <c r="AL347" s="189" t="str">
        <f t="shared" si="132"/>
        <v> </v>
      </c>
      <c r="AM347" s="189" t="str">
        <f t="shared" si="133"/>
        <v> </v>
      </c>
      <c r="AN347" s="189" t="str">
        <f t="shared" si="134"/>
        <v> </v>
      </c>
      <c r="AO347" s="189" t="str">
        <f t="shared" si="135"/>
        <v> </v>
      </c>
    </row>
    <row r="348" spans="1:41" ht="12.75">
      <c r="A348" s="246" t="str">
        <f t="shared" si="136"/>
        <v> </v>
      </c>
      <c r="J348" s="184" t="str">
        <f t="shared" si="121"/>
        <v> </v>
      </c>
      <c r="K348" s="100"/>
      <c r="L348" s="325"/>
      <c r="N348" s="167" t="str">
        <f t="shared" si="122"/>
        <v> </v>
      </c>
      <c r="O348" s="157" t="str">
        <f t="shared" si="137"/>
        <v> </v>
      </c>
      <c r="P348" s="102"/>
      <c r="Q348" s="100"/>
      <c r="R348" s="331" t="str">
        <f t="shared" si="123"/>
        <v> </v>
      </c>
      <c r="S348" s="332" t="str">
        <f t="shared" si="138"/>
        <v> </v>
      </c>
      <c r="V348" s="167" t="str">
        <f t="shared" si="124"/>
        <v> </v>
      </c>
      <c r="W348" s="157" t="str">
        <f t="shared" si="139"/>
        <v> </v>
      </c>
      <c r="X348" s="102"/>
      <c r="Y348" s="100"/>
      <c r="Z348" s="331" t="str">
        <f t="shared" si="125"/>
        <v> </v>
      </c>
      <c r="AA348" s="332" t="str">
        <f t="shared" si="140"/>
        <v> </v>
      </c>
      <c r="AB348" s="335">
        <f t="shared" si="141"/>
        <v>0</v>
      </c>
      <c r="AF348" s="189" t="str">
        <f t="shared" si="126"/>
        <v> </v>
      </c>
      <c r="AG348" s="189" t="str">
        <f t="shared" si="127"/>
        <v> </v>
      </c>
      <c r="AH348" s="189" t="str">
        <f t="shared" si="128"/>
        <v> </v>
      </c>
      <c r="AI348" s="189" t="str">
        <f t="shared" si="129"/>
        <v> </v>
      </c>
      <c r="AJ348" s="189" t="str">
        <f t="shared" si="130"/>
        <v> </v>
      </c>
      <c r="AK348" s="189" t="str">
        <f t="shared" si="131"/>
        <v> </v>
      </c>
      <c r="AL348" s="189" t="str">
        <f t="shared" si="132"/>
        <v> </v>
      </c>
      <c r="AM348" s="189" t="str">
        <f t="shared" si="133"/>
        <v> </v>
      </c>
      <c r="AN348" s="189" t="str">
        <f t="shared" si="134"/>
        <v> </v>
      </c>
      <c r="AO348" s="189" t="str">
        <f t="shared" si="135"/>
        <v> </v>
      </c>
    </row>
    <row r="349" spans="1:41" ht="12.75">
      <c r="A349" s="246" t="str">
        <f t="shared" si="136"/>
        <v> </v>
      </c>
      <c r="J349" s="184" t="str">
        <f t="shared" si="121"/>
        <v> </v>
      </c>
      <c r="K349" s="100"/>
      <c r="L349" s="325"/>
      <c r="N349" s="167" t="str">
        <f t="shared" si="122"/>
        <v> </v>
      </c>
      <c r="O349" s="157" t="str">
        <f t="shared" si="137"/>
        <v> </v>
      </c>
      <c r="P349" s="102"/>
      <c r="Q349" s="100"/>
      <c r="R349" s="331" t="str">
        <f t="shared" si="123"/>
        <v> </v>
      </c>
      <c r="S349" s="332" t="str">
        <f t="shared" si="138"/>
        <v> </v>
      </c>
      <c r="V349" s="167" t="str">
        <f t="shared" si="124"/>
        <v> </v>
      </c>
      <c r="W349" s="157" t="str">
        <f t="shared" si="139"/>
        <v> </v>
      </c>
      <c r="X349" s="102"/>
      <c r="Y349" s="100"/>
      <c r="Z349" s="331" t="str">
        <f t="shared" si="125"/>
        <v> </v>
      </c>
      <c r="AA349" s="332" t="str">
        <f t="shared" si="140"/>
        <v> </v>
      </c>
      <c r="AB349" s="335">
        <f t="shared" si="141"/>
        <v>0</v>
      </c>
      <c r="AF349" s="189" t="str">
        <f t="shared" si="126"/>
        <v> </v>
      </c>
      <c r="AG349" s="189" t="str">
        <f t="shared" si="127"/>
        <v> </v>
      </c>
      <c r="AH349" s="189" t="str">
        <f t="shared" si="128"/>
        <v> </v>
      </c>
      <c r="AI349" s="189" t="str">
        <f t="shared" si="129"/>
        <v> </v>
      </c>
      <c r="AJ349" s="189" t="str">
        <f t="shared" si="130"/>
        <v> </v>
      </c>
      <c r="AK349" s="189" t="str">
        <f t="shared" si="131"/>
        <v> </v>
      </c>
      <c r="AL349" s="189" t="str">
        <f t="shared" si="132"/>
        <v> </v>
      </c>
      <c r="AM349" s="189" t="str">
        <f t="shared" si="133"/>
        <v> </v>
      </c>
      <c r="AN349" s="189" t="str">
        <f t="shared" si="134"/>
        <v> </v>
      </c>
      <c r="AO349" s="189" t="str">
        <f t="shared" si="135"/>
        <v> </v>
      </c>
    </row>
    <row r="350" spans="1:41" ht="12.75">
      <c r="A350" s="246" t="str">
        <f t="shared" si="136"/>
        <v> </v>
      </c>
      <c r="J350" s="184" t="str">
        <f t="shared" si="121"/>
        <v> </v>
      </c>
      <c r="K350" s="100"/>
      <c r="L350" s="325"/>
      <c r="N350" s="167" t="str">
        <f t="shared" si="122"/>
        <v> </v>
      </c>
      <c r="O350" s="157" t="str">
        <f t="shared" si="137"/>
        <v> </v>
      </c>
      <c r="P350" s="102"/>
      <c r="Q350" s="100"/>
      <c r="R350" s="331" t="str">
        <f t="shared" si="123"/>
        <v> </v>
      </c>
      <c r="S350" s="332" t="str">
        <f t="shared" si="138"/>
        <v> </v>
      </c>
      <c r="V350" s="167" t="str">
        <f t="shared" si="124"/>
        <v> </v>
      </c>
      <c r="W350" s="157" t="str">
        <f t="shared" si="139"/>
        <v> </v>
      </c>
      <c r="X350" s="102"/>
      <c r="Y350" s="100"/>
      <c r="Z350" s="331" t="str">
        <f t="shared" si="125"/>
        <v> </v>
      </c>
      <c r="AA350" s="332" t="str">
        <f t="shared" si="140"/>
        <v> </v>
      </c>
      <c r="AB350" s="335">
        <f t="shared" si="141"/>
        <v>0</v>
      </c>
      <c r="AF350" s="189" t="str">
        <f t="shared" si="126"/>
        <v> </v>
      </c>
      <c r="AG350" s="189" t="str">
        <f t="shared" si="127"/>
        <v> </v>
      </c>
      <c r="AH350" s="189" t="str">
        <f t="shared" si="128"/>
        <v> </v>
      </c>
      <c r="AI350" s="189" t="str">
        <f t="shared" si="129"/>
        <v> </v>
      </c>
      <c r="AJ350" s="189" t="str">
        <f t="shared" si="130"/>
        <v> </v>
      </c>
      <c r="AK350" s="189" t="str">
        <f t="shared" si="131"/>
        <v> </v>
      </c>
      <c r="AL350" s="189" t="str">
        <f t="shared" si="132"/>
        <v> </v>
      </c>
      <c r="AM350" s="189" t="str">
        <f t="shared" si="133"/>
        <v> </v>
      </c>
      <c r="AN350" s="189" t="str">
        <f t="shared" si="134"/>
        <v> </v>
      </c>
      <c r="AO350" s="189" t="str">
        <f t="shared" si="135"/>
        <v> </v>
      </c>
    </row>
    <row r="351" spans="1:41" ht="12.75">
      <c r="A351" s="246" t="str">
        <f t="shared" si="136"/>
        <v> </v>
      </c>
      <c r="J351" s="184" t="str">
        <f t="shared" si="121"/>
        <v> </v>
      </c>
      <c r="K351" s="100"/>
      <c r="L351" s="325"/>
      <c r="N351" s="167" t="str">
        <f t="shared" si="122"/>
        <v> </v>
      </c>
      <c r="O351" s="157" t="str">
        <f t="shared" si="137"/>
        <v> </v>
      </c>
      <c r="P351" s="102"/>
      <c r="Q351" s="100"/>
      <c r="R351" s="331" t="str">
        <f t="shared" si="123"/>
        <v> </v>
      </c>
      <c r="S351" s="332" t="str">
        <f t="shared" si="138"/>
        <v> </v>
      </c>
      <c r="V351" s="167" t="str">
        <f t="shared" si="124"/>
        <v> </v>
      </c>
      <c r="W351" s="157" t="str">
        <f t="shared" si="139"/>
        <v> </v>
      </c>
      <c r="X351" s="102"/>
      <c r="Y351" s="100"/>
      <c r="Z351" s="331" t="str">
        <f t="shared" si="125"/>
        <v> </v>
      </c>
      <c r="AA351" s="332" t="str">
        <f t="shared" si="140"/>
        <v> </v>
      </c>
      <c r="AB351" s="335">
        <f t="shared" si="141"/>
        <v>0</v>
      </c>
      <c r="AF351" s="189" t="str">
        <f t="shared" si="126"/>
        <v> </v>
      </c>
      <c r="AG351" s="189" t="str">
        <f t="shared" si="127"/>
        <v> </v>
      </c>
      <c r="AH351" s="189" t="str">
        <f t="shared" si="128"/>
        <v> </v>
      </c>
      <c r="AI351" s="189" t="str">
        <f t="shared" si="129"/>
        <v> </v>
      </c>
      <c r="AJ351" s="189" t="str">
        <f t="shared" si="130"/>
        <v> </v>
      </c>
      <c r="AK351" s="189" t="str">
        <f t="shared" si="131"/>
        <v> </v>
      </c>
      <c r="AL351" s="189" t="str">
        <f t="shared" si="132"/>
        <v> </v>
      </c>
      <c r="AM351" s="189" t="str">
        <f t="shared" si="133"/>
        <v> </v>
      </c>
      <c r="AN351" s="189" t="str">
        <f t="shared" si="134"/>
        <v> </v>
      </c>
      <c r="AO351" s="189" t="str">
        <f t="shared" si="135"/>
        <v> </v>
      </c>
    </row>
    <row r="352" spans="1:41" ht="12.75">
      <c r="A352" s="246" t="str">
        <f t="shared" si="136"/>
        <v> </v>
      </c>
      <c r="J352" s="184" t="str">
        <f t="shared" si="121"/>
        <v> </v>
      </c>
      <c r="K352" s="100"/>
      <c r="L352" s="325"/>
      <c r="N352" s="167" t="str">
        <f t="shared" si="122"/>
        <v> </v>
      </c>
      <c r="O352" s="157" t="str">
        <f t="shared" si="137"/>
        <v> </v>
      </c>
      <c r="P352" s="102"/>
      <c r="Q352" s="100"/>
      <c r="R352" s="331" t="str">
        <f t="shared" si="123"/>
        <v> </v>
      </c>
      <c r="S352" s="332" t="str">
        <f t="shared" si="138"/>
        <v> </v>
      </c>
      <c r="V352" s="167" t="str">
        <f t="shared" si="124"/>
        <v> </v>
      </c>
      <c r="W352" s="157" t="str">
        <f t="shared" si="139"/>
        <v> </v>
      </c>
      <c r="X352" s="102"/>
      <c r="Y352" s="100"/>
      <c r="Z352" s="331" t="str">
        <f t="shared" si="125"/>
        <v> </v>
      </c>
      <c r="AA352" s="332" t="str">
        <f t="shared" si="140"/>
        <v> </v>
      </c>
      <c r="AB352" s="335">
        <f t="shared" si="141"/>
        <v>0</v>
      </c>
      <c r="AF352" s="189" t="str">
        <f t="shared" si="126"/>
        <v> </v>
      </c>
      <c r="AG352" s="189" t="str">
        <f t="shared" si="127"/>
        <v> </v>
      </c>
      <c r="AH352" s="189" t="str">
        <f t="shared" si="128"/>
        <v> </v>
      </c>
      <c r="AI352" s="189" t="str">
        <f t="shared" si="129"/>
        <v> </v>
      </c>
      <c r="AJ352" s="189" t="str">
        <f t="shared" si="130"/>
        <v> </v>
      </c>
      <c r="AK352" s="189" t="str">
        <f t="shared" si="131"/>
        <v> </v>
      </c>
      <c r="AL352" s="189" t="str">
        <f t="shared" si="132"/>
        <v> </v>
      </c>
      <c r="AM352" s="189" t="str">
        <f t="shared" si="133"/>
        <v> </v>
      </c>
      <c r="AN352" s="189" t="str">
        <f t="shared" si="134"/>
        <v> </v>
      </c>
      <c r="AO352" s="189" t="str">
        <f t="shared" si="135"/>
        <v> </v>
      </c>
    </row>
    <row r="353" spans="1:41" ht="12.75">
      <c r="A353" s="246" t="str">
        <f t="shared" si="136"/>
        <v> </v>
      </c>
      <c r="J353" s="184" t="str">
        <f t="shared" si="121"/>
        <v> </v>
      </c>
      <c r="K353" s="100"/>
      <c r="L353" s="325"/>
      <c r="N353" s="167" t="str">
        <f t="shared" si="122"/>
        <v> </v>
      </c>
      <c r="O353" s="157" t="str">
        <f t="shared" si="137"/>
        <v> </v>
      </c>
      <c r="P353" s="102"/>
      <c r="Q353" s="100"/>
      <c r="R353" s="331" t="str">
        <f t="shared" si="123"/>
        <v> </v>
      </c>
      <c r="S353" s="332" t="str">
        <f t="shared" si="138"/>
        <v> </v>
      </c>
      <c r="V353" s="167" t="str">
        <f t="shared" si="124"/>
        <v> </v>
      </c>
      <c r="W353" s="157" t="str">
        <f t="shared" si="139"/>
        <v> </v>
      </c>
      <c r="X353" s="102"/>
      <c r="Y353" s="100"/>
      <c r="Z353" s="331" t="str">
        <f t="shared" si="125"/>
        <v> </v>
      </c>
      <c r="AA353" s="332" t="str">
        <f t="shared" si="140"/>
        <v> </v>
      </c>
      <c r="AB353" s="335">
        <f t="shared" si="141"/>
        <v>0</v>
      </c>
      <c r="AF353" s="189" t="str">
        <f t="shared" si="126"/>
        <v> </v>
      </c>
      <c r="AG353" s="189" t="str">
        <f t="shared" si="127"/>
        <v> </v>
      </c>
      <c r="AH353" s="189" t="str">
        <f t="shared" si="128"/>
        <v> </v>
      </c>
      <c r="AI353" s="189" t="str">
        <f t="shared" si="129"/>
        <v> </v>
      </c>
      <c r="AJ353" s="189" t="str">
        <f t="shared" si="130"/>
        <v> </v>
      </c>
      <c r="AK353" s="189" t="str">
        <f t="shared" si="131"/>
        <v> </v>
      </c>
      <c r="AL353" s="189" t="str">
        <f t="shared" si="132"/>
        <v> </v>
      </c>
      <c r="AM353" s="189" t="str">
        <f t="shared" si="133"/>
        <v> </v>
      </c>
      <c r="AN353" s="189" t="str">
        <f t="shared" si="134"/>
        <v> </v>
      </c>
      <c r="AO353" s="189" t="str">
        <f t="shared" si="135"/>
        <v> </v>
      </c>
    </row>
    <row r="354" spans="1:41" ht="12.75">
      <c r="A354" s="246" t="str">
        <f t="shared" si="136"/>
        <v> </v>
      </c>
      <c r="J354" s="184" t="str">
        <f t="shared" si="121"/>
        <v> </v>
      </c>
      <c r="K354" s="100"/>
      <c r="L354" s="325"/>
      <c r="N354" s="167" t="str">
        <f t="shared" si="122"/>
        <v> </v>
      </c>
      <c r="O354" s="157" t="str">
        <f t="shared" si="137"/>
        <v> </v>
      </c>
      <c r="P354" s="102"/>
      <c r="Q354" s="100"/>
      <c r="R354" s="331" t="str">
        <f t="shared" si="123"/>
        <v> </v>
      </c>
      <c r="S354" s="332" t="str">
        <f t="shared" si="138"/>
        <v> </v>
      </c>
      <c r="V354" s="167" t="str">
        <f t="shared" si="124"/>
        <v> </v>
      </c>
      <c r="W354" s="157" t="str">
        <f t="shared" si="139"/>
        <v> </v>
      </c>
      <c r="X354" s="102"/>
      <c r="Y354" s="100"/>
      <c r="Z354" s="331" t="str">
        <f t="shared" si="125"/>
        <v> </v>
      </c>
      <c r="AA354" s="332" t="str">
        <f t="shared" si="140"/>
        <v> </v>
      </c>
      <c r="AB354" s="335">
        <f t="shared" si="141"/>
        <v>0</v>
      </c>
      <c r="AF354" s="189" t="str">
        <f t="shared" si="126"/>
        <v> </v>
      </c>
      <c r="AG354" s="189" t="str">
        <f t="shared" si="127"/>
        <v> </v>
      </c>
      <c r="AH354" s="189" t="str">
        <f t="shared" si="128"/>
        <v> </v>
      </c>
      <c r="AI354" s="189" t="str">
        <f t="shared" si="129"/>
        <v> </v>
      </c>
      <c r="AJ354" s="189" t="str">
        <f t="shared" si="130"/>
        <v> </v>
      </c>
      <c r="AK354" s="189" t="str">
        <f t="shared" si="131"/>
        <v> </v>
      </c>
      <c r="AL354" s="189" t="str">
        <f t="shared" si="132"/>
        <v> </v>
      </c>
      <c r="AM354" s="189" t="str">
        <f t="shared" si="133"/>
        <v> </v>
      </c>
      <c r="AN354" s="189" t="str">
        <f t="shared" si="134"/>
        <v> </v>
      </c>
      <c r="AO354" s="189" t="str">
        <f t="shared" si="135"/>
        <v> </v>
      </c>
    </row>
    <row r="355" spans="1:41" ht="12.75">
      <c r="A355" s="246" t="str">
        <f t="shared" si="136"/>
        <v> </v>
      </c>
      <c r="J355" s="184" t="str">
        <f t="shared" si="121"/>
        <v> </v>
      </c>
      <c r="K355" s="100"/>
      <c r="L355" s="325"/>
      <c r="N355" s="167" t="str">
        <f t="shared" si="122"/>
        <v> </v>
      </c>
      <c r="O355" s="157" t="str">
        <f t="shared" si="137"/>
        <v> </v>
      </c>
      <c r="P355" s="102"/>
      <c r="Q355" s="100"/>
      <c r="R355" s="331" t="str">
        <f t="shared" si="123"/>
        <v> </v>
      </c>
      <c r="S355" s="332" t="str">
        <f t="shared" si="138"/>
        <v> </v>
      </c>
      <c r="V355" s="167" t="str">
        <f t="shared" si="124"/>
        <v> </v>
      </c>
      <c r="W355" s="157" t="str">
        <f t="shared" si="139"/>
        <v> </v>
      </c>
      <c r="X355" s="102"/>
      <c r="Y355" s="100"/>
      <c r="Z355" s="331" t="str">
        <f t="shared" si="125"/>
        <v> </v>
      </c>
      <c r="AA355" s="332" t="str">
        <f t="shared" si="140"/>
        <v> </v>
      </c>
      <c r="AB355" s="335">
        <f t="shared" si="141"/>
        <v>0</v>
      </c>
      <c r="AF355" s="189" t="str">
        <f t="shared" si="126"/>
        <v> </v>
      </c>
      <c r="AG355" s="189" t="str">
        <f t="shared" si="127"/>
        <v> </v>
      </c>
      <c r="AH355" s="189" t="str">
        <f t="shared" si="128"/>
        <v> </v>
      </c>
      <c r="AI355" s="189" t="str">
        <f t="shared" si="129"/>
        <v> </v>
      </c>
      <c r="AJ355" s="189" t="str">
        <f t="shared" si="130"/>
        <v> </v>
      </c>
      <c r="AK355" s="189" t="str">
        <f t="shared" si="131"/>
        <v> </v>
      </c>
      <c r="AL355" s="189" t="str">
        <f t="shared" si="132"/>
        <v> </v>
      </c>
      <c r="AM355" s="189" t="str">
        <f t="shared" si="133"/>
        <v> </v>
      </c>
      <c r="AN355" s="189" t="str">
        <f t="shared" si="134"/>
        <v> </v>
      </c>
      <c r="AO355" s="189" t="str">
        <f t="shared" si="135"/>
        <v> </v>
      </c>
    </row>
    <row r="356" spans="1:41" ht="12.75">
      <c r="A356" s="246" t="str">
        <f t="shared" si="136"/>
        <v> </v>
      </c>
      <c r="J356" s="184" t="str">
        <f t="shared" si="121"/>
        <v> </v>
      </c>
      <c r="K356" s="100"/>
      <c r="L356" s="325"/>
      <c r="N356" s="167" t="str">
        <f t="shared" si="122"/>
        <v> </v>
      </c>
      <c r="O356" s="157" t="str">
        <f t="shared" si="137"/>
        <v> </v>
      </c>
      <c r="P356" s="102"/>
      <c r="Q356" s="100"/>
      <c r="R356" s="331" t="str">
        <f t="shared" si="123"/>
        <v> </v>
      </c>
      <c r="S356" s="332" t="str">
        <f t="shared" si="138"/>
        <v> </v>
      </c>
      <c r="V356" s="167" t="str">
        <f t="shared" si="124"/>
        <v> </v>
      </c>
      <c r="W356" s="157" t="str">
        <f t="shared" si="139"/>
        <v> </v>
      </c>
      <c r="X356" s="102"/>
      <c r="Y356" s="100"/>
      <c r="Z356" s="331" t="str">
        <f t="shared" si="125"/>
        <v> </v>
      </c>
      <c r="AA356" s="332" t="str">
        <f t="shared" si="140"/>
        <v> </v>
      </c>
      <c r="AB356" s="335">
        <f t="shared" si="141"/>
        <v>0</v>
      </c>
      <c r="AF356" s="189" t="str">
        <f t="shared" si="126"/>
        <v> </v>
      </c>
      <c r="AG356" s="189" t="str">
        <f t="shared" si="127"/>
        <v> </v>
      </c>
      <c r="AH356" s="189" t="str">
        <f t="shared" si="128"/>
        <v> </v>
      </c>
      <c r="AI356" s="189" t="str">
        <f t="shared" si="129"/>
        <v> </v>
      </c>
      <c r="AJ356" s="189" t="str">
        <f t="shared" si="130"/>
        <v> </v>
      </c>
      <c r="AK356" s="189" t="str">
        <f t="shared" si="131"/>
        <v> </v>
      </c>
      <c r="AL356" s="189" t="str">
        <f t="shared" si="132"/>
        <v> </v>
      </c>
      <c r="AM356" s="189" t="str">
        <f t="shared" si="133"/>
        <v> </v>
      </c>
      <c r="AN356" s="189" t="str">
        <f t="shared" si="134"/>
        <v> </v>
      </c>
      <c r="AO356" s="189" t="str">
        <f t="shared" si="135"/>
        <v> </v>
      </c>
    </row>
    <row r="357" spans="1:41" ht="12.75">
      <c r="A357" s="246" t="str">
        <f t="shared" si="136"/>
        <v> </v>
      </c>
      <c r="J357" s="184" t="str">
        <f t="shared" si="121"/>
        <v> </v>
      </c>
      <c r="K357" s="100"/>
      <c r="L357" s="325"/>
      <c r="N357" s="167" t="str">
        <f t="shared" si="122"/>
        <v> </v>
      </c>
      <c r="O357" s="157" t="str">
        <f t="shared" si="137"/>
        <v> </v>
      </c>
      <c r="P357" s="102"/>
      <c r="Q357" s="100"/>
      <c r="R357" s="331" t="str">
        <f t="shared" si="123"/>
        <v> </v>
      </c>
      <c r="S357" s="332" t="str">
        <f t="shared" si="138"/>
        <v> </v>
      </c>
      <c r="V357" s="167" t="str">
        <f t="shared" si="124"/>
        <v> </v>
      </c>
      <c r="W357" s="157" t="str">
        <f t="shared" si="139"/>
        <v> </v>
      </c>
      <c r="X357" s="102"/>
      <c r="Y357" s="100"/>
      <c r="Z357" s="331" t="str">
        <f t="shared" si="125"/>
        <v> </v>
      </c>
      <c r="AA357" s="332" t="str">
        <f t="shared" si="140"/>
        <v> </v>
      </c>
      <c r="AB357" s="335">
        <f t="shared" si="141"/>
        <v>0</v>
      </c>
      <c r="AF357" s="189" t="str">
        <f t="shared" si="126"/>
        <v> </v>
      </c>
      <c r="AG357" s="189" t="str">
        <f t="shared" si="127"/>
        <v> </v>
      </c>
      <c r="AH357" s="189" t="str">
        <f t="shared" si="128"/>
        <v> </v>
      </c>
      <c r="AI357" s="189" t="str">
        <f t="shared" si="129"/>
        <v> </v>
      </c>
      <c r="AJ357" s="189" t="str">
        <f t="shared" si="130"/>
        <v> </v>
      </c>
      <c r="AK357" s="189" t="str">
        <f t="shared" si="131"/>
        <v> </v>
      </c>
      <c r="AL357" s="189" t="str">
        <f t="shared" si="132"/>
        <v> </v>
      </c>
      <c r="AM357" s="189" t="str">
        <f t="shared" si="133"/>
        <v> </v>
      </c>
      <c r="AN357" s="189" t="str">
        <f t="shared" si="134"/>
        <v> </v>
      </c>
      <c r="AO357" s="189" t="str">
        <f t="shared" si="135"/>
        <v> </v>
      </c>
    </row>
    <row r="358" spans="1:41" ht="12.75">
      <c r="A358" s="246" t="str">
        <f t="shared" si="136"/>
        <v> </v>
      </c>
      <c r="J358" s="184" t="str">
        <f t="shared" si="121"/>
        <v> </v>
      </c>
      <c r="K358" s="100"/>
      <c r="L358" s="325"/>
      <c r="N358" s="167" t="str">
        <f t="shared" si="122"/>
        <v> </v>
      </c>
      <c r="O358" s="157" t="str">
        <f t="shared" si="137"/>
        <v> </v>
      </c>
      <c r="P358" s="102"/>
      <c r="Q358" s="100"/>
      <c r="R358" s="331" t="str">
        <f t="shared" si="123"/>
        <v> </v>
      </c>
      <c r="S358" s="332" t="str">
        <f t="shared" si="138"/>
        <v> </v>
      </c>
      <c r="V358" s="167" t="str">
        <f t="shared" si="124"/>
        <v> </v>
      </c>
      <c r="W358" s="157" t="str">
        <f t="shared" si="139"/>
        <v> </v>
      </c>
      <c r="X358" s="102"/>
      <c r="Y358" s="100"/>
      <c r="Z358" s="331" t="str">
        <f t="shared" si="125"/>
        <v> </v>
      </c>
      <c r="AA358" s="332" t="str">
        <f t="shared" si="140"/>
        <v> </v>
      </c>
      <c r="AB358" s="335">
        <f t="shared" si="141"/>
        <v>0</v>
      </c>
      <c r="AF358" s="189" t="str">
        <f t="shared" si="126"/>
        <v> </v>
      </c>
      <c r="AG358" s="189" t="str">
        <f t="shared" si="127"/>
        <v> </v>
      </c>
      <c r="AH358" s="189" t="str">
        <f t="shared" si="128"/>
        <v> </v>
      </c>
      <c r="AI358" s="189" t="str">
        <f t="shared" si="129"/>
        <v> </v>
      </c>
      <c r="AJ358" s="189" t="str">
        <f t="shared" si="130"/>
        <v> </v>
      </c>
      <c r="AK358" s="189" t="str">
        <f t="shared" si="131"/>
        <v> </v>
      </c>
      <c r="AL358" s="189" t="str">
        <f t="shared" si="132"/>
        <v> </v>
      </c>
      <c r="AM358" s="189" t="str">
        <f t="shared" si="133"/>
        <v> </v>
      </c>
      <c r="AN358" s="189" t="str">
        <f t="shared" si="134"/>
        <v> </v>
      </c>
      <c r="AO358" s="189" t="str">
        <f t="shared" si="135"/>
        <v> </v>
      </c>
    </row>
    <row r="359" spans="1:41" ht="12.75">
      <c r="A359" s="246" t="str">
        <f t="shared" si="136"/>
        <v> </v>
      </c>
      <c r="J359" s="184" t="str">
        <f t="shared" si="121"/>
        <v> </v>
      </c>
      <c r="K359" s="100"/>
      <c r="L359" s="325"/>
      <c r="N359" s="167" t="str">
        <f t="shared" si="122"/>
        <v> </v>
      </c>
      <c r="O359" s="157" t="str">
        <f t="shared" si="137"/>
        <v> </v>
      </c>
      <c r="P359" s="102"/>
      <c r="Q359" s="100"/>
      <c r="R359" s="331" t="str">
        <f t="shared" si="123"/>
        <v> </v>
      </c>
      <c r="S359" s="332" t="str">
        <f t="shared" si="138"/>
        <v> </v>
      </c>
      <c r="V359" s="167" t="str">
        <f t="shared" si="124"/>
        <v> </v>
      </c>
      <c r="W359" s="157" t="str">
        <f t="shared" si="139"/>
        <v> </v>
      </c>
      <c r="X359" s="102"/>
      <c r="Y359" s="100"/>
      <c r="Z359" s="331" t="str">
        <f t="shared" si="125"/>
        <v> </v>
      </c>
      <c r="AA359" s="332" t="str">
        <f t="shared" si="140"/>
        <v> </v>
      </c>
      <c r="AB359" s="335">
        <f t="shared" si="141"/>
        <v>0</v>
      </c>
      <c r="AF359" s="189" t="str">
        <f t="shared" si="126"/>
        <v> </v>
      </c>
      <c r="AG359" s="189" t="str">
        <f t="shared" si="127"/>
        <v> </v>
      </c>
      <c r="AH359" s="189" t="str">
        <f t="shared" si="128"/>
        <v> </v>
      </c>
      <c r="AI359" s="189" t="str">
        <f t="shared" si="129"/>
        <v> </v>
      </c>
      <c r="AJ359" s="189" t="str">
        <f t="shared" si="130"/>
        <v> </v>
      </c>
      <c r="AK359" s="189" t="str">
        <f t="shared" si="131"/>
        <v> </v>
      </c>
      <c r="AL359" s="189" t="str">
        <f t="shared" si="132"/>
        <v> </v>
      </c>
      <c r="AM359" s="189" t="str">
        <f t="shared" si="133"/>
        <v> </v>
      </c>
      <c r="AN359" s="189" t="str">
        <f t="shared" si="134"/>
        <v> </v>
      </c>
      <c r="AO359" s="189" t="str">
        <f t="shared" si="135"/>
        <v> </v>
      </c>
    </row>
    <row r="360" spans="1:41" ht="12.75">
      <c r="A360" s="246" t="str">
        <f t="shared" si="136"/>
        <v> </v>
      </c>
      <c r="J360" s="184" t="str">
        <f t="shared" si="121"/>
        <v> </v>
      </c>
      <c r="K360" s="100"/>
      <c r="L360" s="325"/>
      <c r="N360" s="167" t="str">
        <f t="shared" si="122"/>
        <v> </v>
      </c>
      <c r="O360" s="157" t="str">
        <f t="shared" si="137"/>
        <v> </v>
      </c>
      <c r="P360" s="102"/>
      <c r="Q360" s="100"/>
      <c r="R360" s="331" t="str">
        <f t="shared" si="123"/>
        <v> </v>
      </c>
      <c r="S360" s="332" t="str">
        <f t="shared" si="138"/>
        <v> </v>
      </c>
      <c r="V360" s="167" t="str">
        <f t="shared" si="124"/>
        <v> </v>
      </c>
      <c r="W360" s="157" t="str">
        <f t="shared" si="139"/>
        <v> </v>
      </c>
      <c r="X360" s="102"/>
      <c r="Y360" s="100"/>
      <c r="Z360" s="331" t="str">
        <f t="shared" si="125"/>
        <v> </v>
      </c>
      <c r="AA360" s="332" t="str">
        <f t="shared" si="140"/>
        <v> </v>
      </c>
      <c r="AB360" s="335">
        <f t="shared" si="141"/>
        <v>0</v>
      </c>
      <c r="AF360" s="189" t="str">
        <f t="shared" si="126"/>
        <v> </v>
      </c>
      <c r="AG360" s="189" t="str">
        <f t="shared" si="127"/>
        <v> </v>
      </c>
      <c r="AH360" s="189" t="str">
        <f t="shared" si="128"/>
        <v> </v>
      </c>
      <c r="AI360" s="189" t="str">
        <f t="shared" si="129"/>
        <v> </v>
      </c>
      <c r="AJ360" s="189" t="str">
        <f t="shared" si="130"/>
        <v> </v>
      </c>
      <c r="AK360" s="189" t="str">
        <f t="shared" si="131"/>
        <v> </v>
      </c>
      <c r="AL360" s="189" t="str">
        <f t="shared" si="132"/>
        <v> </v>
      </c>
      <c r="AM360" s="189" t="str">
        <f t="shared" si="133"/>
        <v> </v>
      </c>
      <c r="AN360" s="189" t="str">
        <f t="shared" si="134"/>
        <v> </v>
      </c>
      <c r="AO360" s="189" t="str">
        <f t="shared" si="135"/>
        <v> </v>
      </c>
    </row>
    <row r="361" spans="1:41" ht="12.75">
      <c r="A361" s="246" t="str">
        <f t="shared" si="136"/>
        <v> </v>
      </c>
      <c r="J361" s="184" t="str">
        <f t="shared" si="121"/>
        <v> </v>
      </c>
      <c r="K361" s="100"/>
      <c r="L361" s="325"/>
      <c r="N361" s="167" t="str">
        <f t="shared" si="122"/>
        <v> </v>
      </c>
      <c r="O361" s="157" t="str">
        <f t="shared" si="137"/>
        <v> </v>
      </c>
      <c r="P361" s="102"/>
      <c r="Q361" s="100"/>
      <c r="R361" s="331" t="str">
        <f t="shared" si="123"/>
        <v> </v>
      </c>
      <c r="S361" s="332" t="str">
        <f t="shared" si="138"/>
        <v> </v>
      </c>
      <c r="V361" s="167" t="str">
        <f t="shared" si="124"/>
        <v> </v>
      </c>
      <c r="W361" s="157" t="str">
        <f t="shared" si="139"/>
        <v> </v>
      </c>
      <c r="X361" s="102"/>
      <c r="Y361" s="100"/>
      <c r="Z361" s="331" t="str">
        <f t="shared" si="125"/>
        <v> </v>
      </c>
      <c r="AA361" s="332" t="str">
        <f t="shared" si="140"/>
        <v> </v>
      </c>
      <c r="AB361" s="335">
        <f t="shared" si="141"/>
        <v>0</v>
      </c>
      <c r="AF361" s="189" t="str">
        <f t="shared" si="126"/>
        <v> </v>
      </c>
      <c r="AG361" s="189" t="str">
        <f t="shared" si="127"/>
        <v> </v>
      </c>
      <c r="AH361" s="189" t="str">
        <f t="shared" si="128"/>
        <v> </v>
      </c>
      <c r="AI361" s="189" t="str">
        <f t="shared" si="129"/>
        <v> </v>
      </c>
      <c r="AJ361" s="189" t="str">
        <f t="shared" si="130"/>
        <v> </v>
      </c>
      <c r="AK361" s="189" t="str">
        <f t="shared" si="131"/>
        <v> </v>
      </c>
      <c r="AL361" s="189" t="str">
        <f t="shared" si="132"/>
        <v> </v>
      </c>
      <c r="AM361" s="189" t="str">
        <f t="shared" si="133"/>
        <v> </v>
      </c>
      <c r="AN361" s="189" t="str">
        <f t="shared" si="134"/>
        <v> </v>
      </c>
      <c r="AO361" s="189" t="str">
        <f t="shared" si="135"/>
        <v> </v>
      </c>
    </row>
    <row r="362" spans="1:41" ht="12.75">
      <c r="A362" s="246" t="str">
        <f t="shared" si="136"/>
        <v> </v>
      </c>
      <c r="J362" s="184" t="str">
        <f t="shared" si="121"/>
        <v> </v>
      </c>
      <c r="K362" s="100"/>
      <c r="L362" s="325"/>
      <c r="N362" s="167" t="str">
        <f t="shared" si="122"/>
        <v> </v>
      </c>
      <c r="O362" s="157" t="str">
        <f t="shared" si="137"/>
        <v> </v>
      </c>
      <c r="P362" s="102"/>
      <c r="Q362" s="100"/>
      <c r="R362" s="331" t="str">
        <f t="shared" si="123"/>
        <v> </v>
      </c>
      <c r="S362" s="332" t="str">
        <f t="shared" si="138"/>
        <v> </v>
      </c>
      <c r="V362" s="167" t="str">
        <f t="shared" si="124"/>
        <v> </v>
      </c>
      <c r="W362" s="157" t="str">
        <f t="shared" si="139"/>
        <v> </v>
      </c>
      <c r="X362" s="102"/>
      <c r="Y362" s="100"/>
      <c r="Z362" s="331" t="str">
        <f t="shared" si="125"/>
        <v> </v>
      </c>
      <c r="AA362" s="332" t="str">
        <f t="shared" si="140"/>
        <v> </v>
      </c>
      <c r="AB362" s="335">
        <f t="shared" si="141"/>
        <v>0</v>
      </c>
      <c r="AF362" s="189" t="str">
        <f t="shared" si="126"/>
        <v> </v>
      </c>
      <c r="AG362" s="189" t="str">
        <f t="shared" si="127"/>
        <v> </v>
      </c>
      <c r="AH362" s="189" t="str">
        <f t="shared" si="128"/>
        <v> </v>
      </c>
      <c r="AI362" s="189" t="str">
        <f t="shared" si="129"/>
        <v> </v>
      </c>
      <c r="AJ362" s="189" t="str">
        <f t="shared" si="130"/>
        <v> </v>
      </c>
      <c r="AK362" s="189" t="str">
        <f t="shared" si="131"/>
        <v> </v>
      </c>
      <c r="AL362" s="189" t="str">
        <f t="shared" si="132"/>
        <v> </v>
      </c>
      <c r="AM362" s="189" t="str">
        <f t="shared" si="133"/>
        <v> </v>
      </c>
      <c r="AN362" s="189" t="str">
        <f t="shared" si="134"/>
        <v> </v>
      </c>
      <c r="AO362" s="189" t="str">
        <f t="shared" si="135"/>
        <v> </v>
      </c>
    </row>
    <row r="363" spans="1:41" ht="12.75">
      <c r="A363" s="246" t="str">
        <f t="shared" si="136"/>
        <v> </v>
      </c>
      <c r="J363" s="184" t="str">
        <f t="shared" si="121"/>
        <v> </v>
      </c>
      <c r="K363" s="100"/>
      <c r="L363" s="325"/>
      <c r="N363" s="167" t="str">
        <f t="shared" si="122"/>
        <v> </v>
      </c>
      <c r="O363" s="157" t="str">
        <f t="shared" si="137"/>
        <v> </v>
      </c>
      <c r="P363" s="102"/>
      <c r="Q363" s="100"/>
      <c r="R363" s="331" t="str">
        <f t="shared" si="123"/>
        <v> </v>
      </c>
      <c r="S363" s="332" t="str">
        <f t="shared" si="138"/>
        <v> </v>
      </c>
      <c r="V363" s="167" t="str">
        <f t="shared" si="124"/>
        <v> </v>
      </c>
      <c r="W363" s="157" t="str">
        <f t="shared" si="139"/>
        <v> </v>
      </c>
      <c r="X363" s="102"/>
      <c r="Y363" s="100"/>
      <c r="Z363" s="331" t="str">
        <f t="shared" si="125"/>
        <v> </v>
      </c>
      <c r="AA363" s="332" t="str">
        <f t="shared" si="140"/>
        <v> </v>
      </c>
      <c r="AB363" s="335">
        <f t="shared" si="141"/>
        <v>0</v>
      </c>
      <c r="AF363" s="189" t="str">
        <f t="shared" si="126"/>
        <v> </v>
      </c>
      <c r="AG363" s="189" t="str">
        <f t="shared" si="127"/>
        <v> </v>
      </c>
      <c r="AH363" s="189" t="str">
        <f t="shared" si="128"/>
        <v> </v>
      </c>
      <c r="AI363" s="189" t="str">
        <f t="shared" si="129"/>
        <v> </v>
      </c>
      <c r="AJ363" s="189" t="str">
        <f t="shared" si="130"/>
        <v> </v>
      </c>
      <c r="AK363" s="189" t="str">
        <f t="shared" si="131"/>
        <v> </v>
      </c>
      <c r="AL363" s="189" t="str">
        <f t="shared" si="132"/>
        <v> </v>
      </c>
      <c r="AM363" s="189" t="str">
        <f t="shared" si="133"/>
        <v> </v>
      </c>
      <c r="AN363" s="189" t="str">
        <f t="shared" si="134"/>
        <v> </v>
      </c>
      <c r="AO363" s="189" t="str">
        <f t="shared" si="135"/>
        <v> </v>
      </c>
    </row>
    <row r="364" spans="1:41" ht="12.75">
      <c r="A364" s="246" t="str">
        <f t="shared" si="136"/>
        <v> </v>
      </c>
      <c r="J364" s="184" t="str">
        <f t="shared" si="121"/>
        <v> </v>
      </c>
      <c r="K364" s="100"/>
      <c r="L364" s="325"/>
      <c r="N364" s="167" t="str">
        <f t="shared" si="122"/>
        <v> </v>
      </c>
      <c r="O364" s="157" t="str">
        <f t="shared" si="137"/>
        <v> </v>
      </c>
      <c r="P364" s="102"/>
      <c r="Q364" s="100"/>
      <c r="R364" s="331" t="str">
        <f t="shared" si="123"/>
        <v> </v>
      </c>
      <c r="S364" s="332" t="str">
        <f t="shared" si="138"/>
        <v> </v>
      </c>
      <c r="V364" s="167" t="str">
        <f t="shared" si="124"/>
        <v> </v>
      </c>
      <c r="W364" s="157" t="str">
        <f t="shared" si="139"/>
        <v> </v>
      </c>
      <c r="X364" s="102"/>
      <c r="Y364" s="100"/>
      <c r="Z364" s="331" t="str">
        <f t="shared" si="125"/>
        <v> </v>
      </c>
      <c r="AA364" s="332" t="str">
        <f t="shared" si="140"/>
        <v> </v>
      </c>
      <c r="AB364" s="335">
        <f t="shared" si="141"/>
        <v>0</v>
      </c>
      <c r="AF364" s="189" t="str">
        <f t="shared" si="126"/>
        <v> </v>
      </c>
      <c r="AG364" s="189" t="str">
        <f t="shared" si="127"/>
        <v> </v>
      </c>
      <c r="AH364" s="189" t="str">
        <f t="shared" si="128"/>
        <v> </v>
      </c>
      <c r="AI364" s="189" t="str">
        <f t="shared" si="129"/>
        <v> </v>
      </c>
      <c r="AJ364" s="189" t="str">
        <f t="shared" si="130"/>
        <v> </v>
      </c>
      <c r="AK364" s="189" t="str">
        <f t="shared" si="131"/>
        <v> </v>
      </c>
      <c r="AL364" s="189" t="str">
        <f t="shared" si="132"/>
        <v> </v>
      </c>
      <c r="AM364" s="189" t="str">
        <f t="shared" si="133"/>
        <v> </v>
      </c>
      <c r="AN364" s="189" t="str">
        <f t="shared" si="134"/>
        <v> </v>
      </c>
      <c r="AO364" s="189" t="str">
        <f t="shared" si="135"/>
        <v> </v>
      </c>
    </row>
    <row r="365" spans="1:41" ht="12.75">
      <c r="A365" s="246" t="str">
        <f t="shared" si="136"/>
        <v> </v>
      </c>
      <c r="J365" s="184" t="str">
        <f t="shared" si="121"/>
        <v> </v>
      </c>
      <c r="K365" s="100"/>
      <c r="L365" s="325"/>
      <c r="N365" s="167" t="str">
        <f t="shared" si="122"/>
        <v> </v>
      </c>
      <c r="O365" s="157" t="str">
        <f t="shared" si="137"/>
        <v> </v>
      </c>
      <c r="P365" s="102"/>
      <c r="Q365" s="100"/>
      <c r="R365" s="331" t="str">
        <f t="shared" si="123"/>
        <v> </v>
      </c>
      <c r="S365" s="332" t="str">
        <f t="shared" si="138"/>
        <v> </v>
      </c>
      <c r="V365" s="167" t="str">
        <f t="shared" si="124"/>
        <v> </v>
      </c>
      <c r="W365" s="157" t="str">
        <f t="shared" si="139"/>
        <v> </v>
      </c>
      <c r="X365" s="102"/>
      <c r="Y365" s="100"/>
      <c r="Z365" s="331" t="str">
        <f t="shared" si="125"/>
        <v> </v>
      </c>
      <c r="AA365" s="332" t="str">
        <f t="shared" si="140"/>
        <v> </v>
      </c>
      <c r="AB365" s="335">
        <f t="shared" si="141"/>
        <v>0</v>
      </c>
      <c r="AF365" s="189" t="str">
        <f t="shared" si="126"/>
        <v> </v>
      </c>
      <c r="AG365" s="189" t="str">
        <f t="shared" si="127"/>
        <v> </v>
      </c>
      <c r="AH365" s="189" t="str">
        <f t="shared" si="128"/>
        <v> </v>
      </c>
      <c r="AI365" s="189" t="str">
        <f t="shared" si="129"/>
        <v> </v>
      </c>
      <c r="AJ365" s="189" t="str">
        <f t="shared" si="130"/>
        <v> </v>
      </c>
      <c r="AK365" s="189" t="str">
        <f t="shared" si="131"/>
        <v> </v>
      </c>
      <c r="AL365" s="189" t="str">
        <f t="shared" si="132"/>
        <v> </v>
      </c>
      <c r="AM365" s="189" t="str">
        <f t="shared" si="133"/>
        <v> </v>
      </c>
      <c r="AN365" s="189" t="str">
        <f t="shared" si="134"/>
        <v> </v>
      </c>
      <c r="AO365" s="189" t="str">
        <f t="shared" si="135"/>
        <v> </v>
      </c>
    </row>
    <row r="366" spans="1:41" ht="12.75">
      <c r="A366" s="246" t="str">
        <f t="shared" si="136"/>
        <v> </v>
      </c>
      <c r="J366" s="184" t="str">
        <f t="shared" si="121"/>
        <v> </v>
      </c>
      <c r="K366" s="100"/>
      <c r="L366" s="325"/>
      <c r="N366" s="167" t="str">
        <f t="shared" si="122"/>
        <v> </v>
      </c>
      <c r="O366" s="157" t="str">
        <f t="shared" si="137"/>
        <v> </v>
      </c>
      <c r="P366" s="102"/>
      <c r="Q366" s="100"/>
      <c r="R366" s="331" t="str">
        <f t="shared" si="123"/>
        <v> </v>
      </c>
      <c r="S366" s="332" t="str">
        <f t="shared" si="138"/>
        <v> </v>
      </c>
      <c r="V366" s="167" t="str">
        <f t="shared" si="124"/>
        <v> </v>
      </c>
      <c r="W366" s="157" t="str">
        <f t="shared" si="139"/>
        <v> </v>
      </c>
      <c r="X366" s="102"/>
      <c r="Y366" s="100"/>
      <c r="Z366" s="331" t="str">
        <f t="shared" si="125"/>
        <v> </v>
      </c>
      <c r="AA366" s="332" t="str">
        <f t="shared" si="140"/>
        <v> </v>
      </c>
      <c r="AB366" s="335">
        <f t="shared" si="141"/>
        <v>0</v>
      </c>
      <c r="AF366" s="189" t="str">
        <f t="shared" si="126"/>
        <v> </v>
      </c>
      <c r="AG366" s="189" t="str">
        <f t="shared" si="127"/>
        <v> </v>
      </c>
      <c r="AH366" s="189" t="str">
        <f t="shared" si="128"/>
        <v> </v>
      </c>
      <c r="AI366" s="189" t="str">
        <f t="shared" si="129"/>
        <v> </v>
      </c>
      <c r="AJ366" s="189" t="str">
        <f t="shared" si="130"/>
        <v> </v>
      </c>
      <c r="AK366" s="189" t="str">
        <f t="shared" si="131"/>
        <v> </v>
      </c>
      <c r="AL366" s="189" t="str">
        <f t="shared" si="132"/>
        <v> </v>
      </c>
      <c r="AM366" s="189" t="str">
        <f t="shared" si="133"/>
        <v> </v>
      </c>
      <c r="AN366" s="189" t="str">
        <f t="shared" si="134"/>
        <v> </v>
      </c>
      <c r="AO366" s="189" t="str">
        <f t="shared" si="135"/>
        <v> </v>
      </c>
    </row>
    <row r="367" spans="1:41" ht="12.75">
      <c r="A367" s="246" t="str">
        <f t="shared" si="136"/>
        <v> </v>
      </c>
      <c r="J367" s="184" t="str">
        <f t="shared" si="121"/>
        <v> </v>
      </c>
      <c r="K367" s="100"/>
      <c r="L367" s="325"/>
      <c r="N367" s="167" t="str">
        <f t="shared" si="122"/>
        <v> </v>
      </c>
      <c r="O367" s="157" t="str">
        <f t="shared" si="137"/>
        <v> </v>
      </c>
      <c r="P367" s="102"/>
      <c r="Q367" s="100"/>
      <c r="R367" s="331" t="str">
        <f t="shared" si="123"/>
        <v> </v>
      </c>
      <c r="S367" s="332" t="str">
        <f t="shared" si="138"/>
        <v> </v>
      </c>
      <c r="V367" s="167" t="str">
        <f t="shared" si="124"/>
        <v> </v>
      </c>
      <c r="W367" s="157" t="str">
        <f t="shared" si="139"/>
        <v> </v>
      </c>
      <c r="X367" s="102"/>
      <c r="Y367" s="100"/>
      <c r="Z367" s="331" t="str">
        <f t="shared" si="125"/>
        <v> </v>
      </c>
      <c r="AA367" s="332" t="str">
        <f t="shared" si="140"/>
        <v> </v>
      </c>
      <c r="AB367" s="335">
        <f t="shared" si="141"/>
        <v>0</v>
      </c>
      <c r="AF367" s="189" t="str">
        <f t="shared" si="126"/>
        <v> </v>
      </c>
      <c r="AG367" s="189" t="str">
        <f t="shared" si="127"/>
        <v> </v>
      </c>
      <c r="AH367" s="189" t="str">
        <f t="shared" si="128"/>
        <v> </v>
      </c>
      <c r="AI367" s="189" t="str">
        <f t="shared" si="129"/>
        <v> </v>
      </c>
      <c r="AJ367" s="189" t="str">
        <f t="shared" si="130"/>
        <v> </v>
      </c>
      <c r="AK367" s="189" t="str">
        <f t="shared" si="131"/>
        <v> </v>
      </c>
      <c r="AL367" s="189" t="str">
        <f t="shared" si="132"/>
        <v> </v>
      </c>
      <c r="AM367" s="189" t="str">
        <f t="shared" si="133"/>
        <v> </v>
      </c>
      <c r="AN367" s="189" t="str">
        <f t="shared" si="134"/>
        <v> </v>
      </c>
      <c r="AO367" s="189" t="str">
        <f t="shared" si="135"/>
        <v> </v>
      </c>
    </row>
    <row r="368" spans="1:41" ht="12.75">
      <c r="A368" s="246" t="str">
        <f t="shared" si="136"/>
        <v> </v>
      </c>
      <c r="J368" s="184" t="str">
        <f t="shared" si="121"/>
        <v> </v>
      </c>
      <c r="K368" s="100"/>
      <c r="L368" s="325"/>
      <c r="N368" s="167" t="str">
        <f t="shared" si="122"/>
        <v> </v>
      </c>
      <c r="O368" s="157" t="str">
        <f t="shared" si="137"/>
        <v> </v>
      </c>
      <c r="P368" s="102"/>
      <c r="Q368" s="100"/>
      <c r="R368" s="331" t="str">
        <f t="shared" si="123"/>
        <v> </v>
      </c>
      <c r="S368" s="332" t="str">
        <f t="shared" si="138"/>
        <v> </v>
      </c>
      <c r="V368" s="167" t="str">
        <f t="shared" si="124"/>
        <v> </v>
      </c>
      <c r="W368" s="157" t="str">
        <f t="shared" si="139"/>
        <v> </v>
      </c>
      <c r="X368" s="102"/>
      <c r="Y368" s="100"/>
      <c r="Z368" s="331" t="str">
        <f t="shared" si="125"/>
        <v> </v>
      </c>
      <c r="AA368" s="332" t="str">
        <f t="shared" si="140"/>
        <v> </v>
      </c>
      <c r="AB368" s="335">
        <f t="shared" si="141"/>
        <v>0</v>
      </c>
      <c r="AF368" s="189" t="str">
        <f t="shared" si="126"/>
        <v> </v>
      </c>
      <c r="AG368" s="189" t="str">
        <f t="shared" si="127"/>
        <v> </v>
      </c>
      <c r="AH368" s="189" t="str">
        <f t="shared" si="128"/>
        <v> </v>
      </c>
      <c r="AI368" s="189" t="str">
        <f t="shared" si="129"/>
        <v> </v>
      </c>
      <c r="AJ368" s="189" t="str">
        <f t="shared" si="130"/>
        <v> </v>
      </c>
      <c r="AK368" s="189" t="str">
        <f t="shared" si="131"/>
        <v> </v>
      </c>
      <c r="AL368" s="189" t="str">
        <f t="shared" si="132"/>
        <v> </v>
      </c>
      <c r="AM368" s="189" t="str">
        <f t="shared" si="133"/>
        <v> </v>
      </c>
      <c r="AN368" s="189" t="str">
        <f t="shared" si="134"/>
        <v> </v>
      </c>
      <c r="AO368" s="189" t="str">
        <f t="shared" si="135"/>
        <v> </v>
      </c>
    </row>
    <row r="369" spans="1:41" ht="12.75">
      <c r="A369" s="246" t="str">
        <f t="shared" si="136"/>
        <v> </v>
      </c>
      <c r="J369" s="184" t="str">
        <f t="shared" si="121"/>
        <v> </v>
      </c>
      <c r="K369" s="100"/>
      <c r="L369" s="325"/>
      <c r="N369" s="167" t="str">
        <f t="shared" si="122"/>
        <v> </v>
      </c>
      <c r="O369" s="157" t="str">
        <f t="shared" si="137"/>
        <v> </v>
      </c>
      <c r="P369" s="102"/>
      <c r="Q369" s="100"/>
      <c r="R369" s="331" t="str">
        <f t="shared" si="123"/>
        <v> </v>
      </c>
      <c r="S369" s="332" t="str">
        <f t="shared" si="138"/>
        <v> </v>
      </c>
      <c r="V369" s="167" t="str">
        <f t="shared" si="124"/>
        <v> </v>
      </c>
      <c r="W369" s="157" t="str">
        <f t="shared" si="139"/>
        <v> </v>
      </c>
      <c r="X369" s="102"/>
      <c r="Y369" s="100"/>
      <c r="Z369" s="331" t="str">
        <f t="shared" si="125"/>
        <v> </v>
      </c>
      <c r="AA369" s="332" t="str">
        <f t="shared" si="140"/>
        <v> </v>
      </c>
      <c r="AB369" s="335">
        <f t="shared" si="141"/>
        <v>0</v>
      </c>
      <c r="AF369" s="189" t="str">
        <f t="shared" si="126"/>
        <v> </v>
      </c>
      <c r="AG369" s="189" t="str">
        <f t="shared" si="127"/>
        <v> </v>
      </c>
      <c r="AH369" s="189" t="str">
        <f t="shared" si="128"/>
        <v> </v>
      </c>
      <c r="AI369" s="189" t="str">
        <f t="shared" si="129"/>
        <v> </v>
      </c>
      <c r="AJ369" s="189" t="str">
        <f t="shared" si="130"/>
        <v> </v>
      </c>
      <c r="AK369" s="189" t="str">
        <f t="shared" si="131"/>
        <v> </v>
      </c>
      <c r="AL369" s="189" t="str">
        <f t="shared" si="132"/>
        <v> </v>
      </c>
      <c r="AM369" s="189" t="str">
        <f t="shared" si="133"/>
        <v> </v>
      </c>
      <c r="AN369" s="189" t="str">
        <f t="shared" si="134"/>
        <v> </v>
      </c>
      <c r="AO369" s="189" t="str">
        <f t="shared" si="135"/>
        <v> </v>
      </c>
    </row>
    <row r="370" spans="1:41" ht="12.75">
      <c r="A370" s="246" t="str">
        <f t="shared" si="136"/>
        <v> </v>
      </c>
      <c r="J370" s="184" t="str">
        <f t="shared" si="121"/>
        <v> </v>
      </c>
      <c r="K370" s="100"/>
      <c r="L370" s="325"/>
      <c r="N370" s="167" t="str">
        <f t="shared" si="122"/>
        <v> </v>
      </c>
      <c r="O370" s="157" t="str">
        <f t="shared" si="137"/>
        <v> </v>
      </c>
      <c r="P370" s="102"/>
      <c r="Q370" s="100"/>
      <c r="R370" s="331" t="str">
        <f t="shared" si="123"/>
        <v> </v>
      </c>
      <c r="S370" s="332" t="str">
        <f t="shared" si="138"/>
        <v> </v>
      </c>
      <c r="V370" s="167" t="str">
        <f t="shared" si="124"/>
        <v> </v>
      </c>
      <c r="W370" s="157" t="str">
        <f t="shared" si="139"/>
        <v> </v>
      </c>
      <c r="X370" s="102"/>
      <c r="Y370" s="100"/>
      <c r="Z370" s="331" t="str">
        <f t="shared" si="125"/>
        <v> </v>
      </c>
      <c r="AA370" s="332" t="str">
        <f t="shared" si="140"/>
        <v> </v>
      </c>
      <c r="AB370" s="335">
        <f t="shared" si="141"/>
        <v>0</v>
      </c>
      <c r="AF370" s="189" t="str">
        <f t="shared" si="126"/>
        <v> </v>
      </c>
      <c r="AG370" s="189" t="str">
        <f t="shared" si="127"/>
        <v> </v>
      </c>
      <c r="AH370" s="189" t="str">
        <f t="shared" si="128"/>
        <v> </v>
      </c>
      <c r="AI370" s="189" t="str">
        <f t="shared" si="129"/>
        <v> </v>
      </c>
      <c r="AJ370" s="189" t="str">
        <f t="shared" si="130"/>
        <v> </v>
      </c>
      <c r="AK370" s="189" t="str">
        <f t="shared" si="131"/>
        <v> </v>
      </c>
      <c r="AL370" s="189" t="str">
        <f t="shared" si="132"/>
        <v> </v>
      </c>
      <c r="AM370" s="189" t="str">
        <f t="shared" si="133"/>
        <v> </v>
      </c>
      <c r="AN370" s="189" t="str">
        <f t="shared" si="134"/>
        <v> </v>
      </c>
      <c r="AO370" s="189" t="str">
        <f t="shared" si="135"/>
        <v> </v>
      </c>
    </row>
    <row r="371" spans="1:41" ht="12.75">
      <c r="A371" s="246" t="str">
        <f t="shared" si="136"/>
        <v> </v>
      </c>
      <c r="J371" s="184" t="str">
        <f t="shared" si="121"/>
        <v> </v>
      </c>
      <c r="K371" s="100"/>
      <c r="L371" s="325"/>
      <c r="N371" s="167" t="str">
        <f t="shared" si="122"/>
        <v> </v>
      </c>
      <c r="O371" s="157" t="str">
        <f t="shared" si="137"/>
        <v> </v>
      </c>
      <c r="P371" s="102"/>
      <c r="Q371" s="100"/>
      <c r="R371" s="331" t="str">
        <f t="shared" si="123"/>
        <v> </v>
      </c>
      <c r="S371" s="332" t="str">
        <f t="shared" si="138"/>
        <v> </v>
      </c>
      <c r="V371" s="167" t="str">
        <f t="shared" si="124"/>
        <v> </v>
      </c>
      <c r="W371" s="157" t="str">
        <f t="shared" si="139"/>
        <v> </v>
      </c>
      <c r="X371" s="102"/>
      <c r="Y371" s="100"/>
      <c r="Z371" s="331" t="str">
        <f t="shared" si="125"/>
        <v> </v>
      </c>
      <c r="AA371" s="332" t="str">
        <f t="shared" si="140"/>
        <v> </v>
      </c>
      <c r="AB371" s="335">
        <f t="shared" si="141"/>
        <v>0</v>
      </c>
      <c r="AF371" s="189" t="str">
        <f t="shared" si="126"/>
        <v> </v>
      </c>
      <c r="AG371" s="189" t="str">
        <f t="shared" si="127"/>
        <v> </v>
      </c>
      <c r="AH371" s="189" t="str">
        <f t="shared" si="128"/>
        <v> </v>
      </c>
      <c r="AI371" s="189" t="str">
        <f t="shared" si="129"/>
        <v> </v>
      </c>
      <c r="AJ371" s="189" t="str">
        <f t="shared" si="130"/>
        <v> </v>
      </c>
      <c r="AK371" s="189" t="str">
        <f t="shared" si="131"/>
        <v> </v>
      </c>
      <c r="AL371" s="189" t="str">
        <f t="shared" si="132"/>
        <v> </v>
      </c>
      <c r="AM371" s="189" t="str">
        <f t="shared" si="133"/>
        <v> </v>
      </c>
      <c r="AN371" s="189" t="str">
        <f t="shared" si="134"/>
        <v> </v>
      </c>
      <c r="AO371" s="189" t="str">
        <f t="shared" si="135"/>
        <v> </v>
      </c>
    </row>
    <row r="372" spans="1:41" ht="12.75">
      <c r="A372" s="246" t="str">
        <f t="shared" si="136"/>
        <v> </v>
      </c>
      <c r="J372" s="184" t="str">
        <f t="shared" si="121"/>
        <v> </v>
      </c>
      <c r="K372" s="100"/>
      <c r="L372" s="325"/>
      <c r="N372" s="167" t="str">
        <f t="shared" si="122"/>
        <v> </v>
      </c>
      <c r="O372" s="157" t="str">
        <f t="shared" si="137"/>
        <v> </v>
      </c>
      <c r="P372" s="102"/>
      <c r="Q372" s="100"/>
      <c r="R372" s="331" t="str">
        <f t="shared" si="123"/>
        <v> </v>
      </c>
      <c r="S372" s="332" t="str">
        <f t="shared" si="138"/>
        <v> </v>
      </c>
      <c r="V372" s="167" t="str">
        <f t="shared" si="124"/>
        <v> </v>
      </c>
      <c r="W372" s="157" t="str">
        <f t="shared" si="139"/>
        <v> </v>
      </c>
      <c r="X372" s="102"/>
      <c r="Y372" s="100"/>
      <c r="Z372" s="331" t="str">
        <f t="shared" si="125"/>
        <v> </v>
      </c>
      <c r="AA372" s="332" t="str">
        <f t="shared" si="140"/>
        <v> </v>
      </c>
      <c r="AB372" s="335">
        <f t="shared" si="141"/>
        <v>0</v>
      </c>
      <c r="AF372" s="189" t="str">
        <f t="shared" si="126"/>
        <v> </v>
      </c>
      <c r="AG372" s="189" t="str">
        <f t="shared" si="127"/>
        <v> </v>
      </c>
      <c r="AH372" s="189" t="str">
        <f t="shared" si="128"/>
        <v> </v>
      </c>
      <c r="AI372" s="189" t="str">
        <f t="shared" si="129"/>
        <v> </v>
      </c>
      <c r="AJ372" s="189" t="str">
        <f t="shared" si="130"/>
        <v> </v>
      </c>
      <c r="AK372" s="189" t="str">
        <f t="shared" si="131"/>
        <v> </v>
      </c>
      <c r="AL372" s="189" t="str">
        <f t="shared" si="132"/>
        <v> </v>
      </c>
      <c r="AM372" s="189" t="str">
        <f t="shared" si="133"/>
        <v> </v>
      </c>
      <c r="AN372" s="189" t="str">
        <f t="shared" si="134"/>
        <v> </v>
      </c>
      <c r="AO372" s="189" t="str">
        <f t="shared" si="135"/>
        <v> </v>
      </c>
    </row>
    <row r="373" spans="1:41" ht="12.75">
      <c r="A373" s="246" t="str">
        <f t="shared" si="136"/>
        <v> </v>
      </c>
      <c r="J373" s="184" t="str">
        <f t="shared" si="121"/>
        <v> </v>
      </c>
      <c r="K373" s="100"/>
      <c r="L373" s="325"/>
      <c r="N373" s="167" t="str">
        <f t="shared" si="122"/>
        <v> </v>
      </c>
      <c r="O373" s="157" t="str">
        <f t="shared" si="137"/>
        <v> </v>
      </c>
      <c r="P373" s="102"/>
      <c r="Q373" s="100"/>
      <c r="R373" s="331" t="str">
        <f t="shared" si="123"/>
        <v> </v>
      </c>
      <c r="S373" s="332" t="str">
        <f t="shared" si="138"/>
        <v> </v>
      </c>
      <c r="V373" s="167" t="str">
        <f t="shared" si="124"/>
        <v> </v>
      </c>
      <c r="W373" s="157" t="str">
        <f t="shared" si="139"/>
        <v> </v>
      </c>
      <c r="X373" s="102"/>
      <c r="Y373" s="100"/>
      <c r="Z373" s="331" t="str">
        <f t="shared" si="125"/>
        <v> </v>
      </c>
      <c r="AA373" s="332" t="str">
        <f t="shared" si="140"/>
        <v> </v>
      </c>
      <c r="AB373" s="335">
        <f t="shared" si="141"/>
        <v>0</v>
      </c>
      <c r="AF373" s="189" t="str">
        <f t="shared" si="126"/>
        <v> </v>
      </c>
      <c r="AG373" s="189" t="str">
        <f t="shared" si="127"/>
        <v> </v>
      </c>
      <c r="AH373" s="189" t="str">
        <f t="shared" si="128"/>
        <v> </v>
      </c>
      <c r="AI373" s="189" t="str">
        <f t="shared" si="129"/>
        <v> </v>
      </c>
      <c r="AJ373" s="189" t="str">
        <f t="shared" si="130"/>
        <v> </v>
      </c>
      <c r="AK373" s="189" t="str">
        <f t="shared" si="131"/>
        <v> </v>
      </c>
      <c r="AL373" s="189" t="str">
        <f t="shared" si="132"/>
        <v> </v>
      </c>
      <c r="AM373" s="189" t="str">
        <f t="shared" si="133"/>
        <v> </v>
      </c>
      <c r="AN373" s="189" t="str">
        <f t="shared" si="134"/>
        <v> </v>
      </c>
      <c r="AO373" s="189" t="str">
        <f t="shared" si="135"/>
        <v> </v>
      </c>
    </row>
    <row r="374" spans="1:41" ht="12.75">
      <c r="A374" s="246" t="str">
        <f t="shared" si="136"/>
        <v> </v>
      </c>
      <c r="J374" s="184" t="str">
        <f t="shared" si="121"/>
        <v> </v>
      </c>
      <c r="K374" s="100"/>
      <c r="L374" s="325"/>
      <c r="N374" s="167" t="str">
        <f t="shared" si="122"/>
        <v> </v>
      </c>
      <c r="O374" s="157" t="str">
        <f t="shared" si="137"/>
        <v> </v>
      </c>
      <c r="P374" s="102"/>
      <c r="Q374" s="100"/>
      <c r="R374" s="331" t="str">
        <f t="shared" si="123"/>
        <v> </v>
      </c>
      <c r="S374" s="332" t="str">
        <f t="shared" si="138"/>
        <v> </v>
      </c>
      <c r="V374" s="167" t="str">
        <f t="shared" si="124"/>
        <v> </v>
      </c>
      <c r="W374" s="157" t="str">
        <f t="shared" si="139"/>
        <v> </v>
      </c>
      <c r="X374" s="102"/>
      <c r="Y374" s="100"/>
      <c r="Z374" s="331" t="str">
        <f t="shared" si="125"/>
        <v> </v>
      </c>
      <c r="AA374" s="332" t="str">
        <f t="shared" si="140"/>
        <v> </v>
      </c>
      <c r="AB374" s="335">
        <f t="shared" si="141"/>
        <v>0</v>
      </c>
      <c r="AF374" s="189" t="str">
        <f t="shared" si="126"/>
        <v> </v>
      </c>
      <c r="AG374" s="189" t="str">
        <f t="shared" si="127"/>
        <v> </v>
      </c>
      <c r="AH374" s="189" t="str">
        <f t="shared" si="128"/>
        <v> </v>
      </c>
      <c r="AI374" s="189" t="str">
        <f t="shared" si="129"/>
        <v> </v>
      </c>
      <c r="AJ374" s="189" t="str">
        <f t="shared" si="130"/>
        <v> </v>
      </c>
      <c r="AK374" s="189" t="str">
        <f t="shared" si="131"/>
        <v> </v>
      </c>
      <c r="AL374" s="189" t="str">
        <f t="shared" si="132"/>
        <v> </v>
      </c>
      <c r="AM374" s="189" t="str">
        <f t="shared" si="133"/>
        <v> </v>
      </c>
      <c r="AN374" s="189" t="str">
        <f t="shared" si="134"/>
        <v> </v>
      </c>
      <c r="AO374" s="189" t="str">
        <f t="shared" si="135"/>
        <v> </v>
      </c>
    </row>
    <row r="375" spans="1:41" ht="12.75">
      <c r="A375" s="246" t="str">
        <f t="shared" si="136"/>
        <v> </v>
      </c>
      <c r="J375" s="184" t="str">
        <f t="shared" si="121"/>
        <v> </v>
      </c>
      <c r="K375" s="100"/>
      <c r="L375" s="325"/>
      <c r="N375" s="167" t="str">
        <f t="shared" si="122"/>
        <v> </v>
      </c>
      <c r="O375" s="157" t="str">
        <f t="shared" si="137"/>
        <v> </v>
      </c>
      <c r="P375" s="102"/>
      <c r="Q375" s="100"/>
      <c r="R375" s="331" t="str">
        <f t="shared" si="123"/>
        <v> </v>
      </c>
      <c r="S375" s="332" t="str">
        <f t="shared" si="138"/>
        <v> </v>
      </c>
      <c r="V375" s="167" t="str">
        <f t="shared" si="124"/>
        <v> </v>
      </c>
      <c r="W375" s="157" t="str">
        <f t="shared" si="139"/>
        <v> </v>
      </c>
      <c r="X375" s="102"/>
      <c r="Y375" s="100"/>
      <c r="Z375" s="331" t="str">
        <f t="shared" si="125"/>
        <v> </v>
      </c>
      <c r="AA375" s="332" t="str">
        <f t="shared" si="140"/>
        <v> </v>
      </c>
      <c r="AB375" s="335">
        <f t="shared" si="141"/>
        <v>0</v>
      </c>
      <c r="AF375" s="189" t="str">
        <f t="shared" si="126"/>
        <v> </v>
      </c>
      <c r="AG375" s="189" t="str">
        <f t="shared" si="127"/>
        <v> </v>
      </c>
      <c r="AH375" s="189" t="str">
        <f t="shared" si="128"/>
        <v> </v>
      </c>
      <c r="AI375" s="189" t="str">
        <f t="shared" si="129"/>
        <v> </v>
      </c>
      <c r="AJ375" s="189" t="str">
        <f t="shared" si="130"/>
        <v> </v>
      </c>
      <c r="AK375" s="189" t="str">
        <f t="shared" si="131"/>
        <v> </v>
      </c>
      <c r="AL375" s="189" t="str">
        <f t="shared" si="132"/>
        <v> </v>
      </c>
      <c r="AM375" s="189" t="str">
        <f t="shared" si="133"/>
        <v> </v>
      </c>
      <c r="AN375" s="189" t="str">
        <f t="shared" si="134"/>
        <v> </v>
      </c>
      <c r="AO375" s="189" t="str">
        <f t="shared" si="135"/>
        <v> </v>
      </c>
    </row>
    <row r="376" spans="1:41" ht="12.75">
      <c r="A376" s="246" t="str">
        <f t="shared" si="136"/>
        <v> </v>
      </c>
      <c r="J376" s="184" t="str">
        <f t="shared" si="121"/>
        <v> </v>
      </c>
      <c r="K376" s="100"/>
      <c r="L376" s="325"/>
      <c r="N376" s="167" t="str">
        <f t="shared" si="122"/>
        <v> </v>
      </c>
      <c r="O376" s="157" t="str">
        <f t="shared" si="137"/>
        <v> </v>
      </c>
      <c r="P376" s="102"/>
      <c r="Q376" s="100"/>
      <c r="R376" s="331" t="str">
        <f t="shared" si="123"/>
        <v> </v>
      </c>
      <c r="S376" s="332" t="str">
        <f t="shared" si="138"/>
        <v> </v>
      </c>
      <c r="V376" s="167" t="str">
        <f t="shared" si="124"/>
        <v> </v>
      </c>
      <c r="W376" s="157" t="str">
        <f t="shared" si="139"/>
        <v> </v>
      </c>
      <c r="X376" s="102"/>
      <c r="Y376" s="100"/>
      <c r="Z376" s="331" t="str">
        <f t="shared" si="125"/>
        <v> </v>
      </c>
      <c r="AA376" s="332" t="str">
        <f t="shared" si="140"/>
        <v> </v>
      </c>
      <c r="AB376" s="335">
        <f t="shared" si="141"/>
        <v>0</v>
      </c>
      <c r="AF376" s="189" t="str">
        <f t="shared" si="126"/>
        <v> </v>
      </c>
      <c r="AG376" s="189" t="str">
        <f t="shared" si="127"/>
        <v> </v>
      </c>
      <c r="AH376" s="189" t="str">
        <f t="shared" si="128"/>
        <v> </v>
      </c>
      <c r="AI376" s="189" t="str">
        <f t="shared" si="129"/>
        <v> </v>
      </c>
      <c r="AJ376" s="189" t="str">
        <f t="shared" si="130"/>
        <v> </v>
      </c>
      <c r="AK376" s="189" t="str">
        <f t="shared" si="131"/>
        <v> </v>
      </c>
      <c r="AL376" s="189" t="str">
        <f t="shared" si="132"/>
        <v> </v>
      </c>
      <c r="AM376" s="189" t="str">
        <f t="shared" si="133"/>
        <v> </v>
      </c>
      <c r="AN376" s="189" t="str">
        <f t="shared" si="134"/>
        <v> </v>
      </c>
      <c r="AO376" s="189" t="str">
        <f t="shared" si="135"/>
        <v> </v>
      </c>
    </row>
    <row r="377" spans="1:41" ht="12.75">
      <c r="A377" s="246" t="str">
        <f t="shared" si="136"/>
        <v> </v>
      </c>
      <c r="J377" s="184" t="str">
        <f t="shared" si="121"/>
        <v> </v>
      </c>
      <c r="K377" s="100"/>
      <c r="L377" s="325"/>
      <c r="N377" s="167" t="str">
        <f t="shared" si="122"/>
        <v> </v>
      </c>
      <c r="O377" s="157" t="str">
        <f t="shared" si="137"/>
        <v> </v>
      </c>
      <c r="P377" s="102"/>
      <c r="Q377" s="100"/>
      <c r="R377" s="331" t="str">
        <f t="shared" si="123"/>
        <v> </v>
      </c>
      <c r="S377" s="332" t="str">
        <f t="shared" si="138"/>
        <v> </v>
      </c>
      <c r="V377" s="167" t="str">
        <f t="shared" si="124"/>
        <v> </v>
      </c>
      <c r="W377" s="157" t="str">
        <f t="shared" si="139"/>
        <v> </v>
      </c>
      <c r="X377" s="102"/>
      <c r="Y377" s="100"/>
      <c r="Z377" s="331" t="str">
        <f t="shared" si="125"/>
        <v> </v>
      </c>
      <c r="AA377" s="332" t="str">
        <f t="shared" si="140"/>
        <v> </v>
      </c>
      <c r="AB377" s="335">
        <f t="shared" si="141"/>
        <v>0</v>
      </c>
      <c r="AF377" s="189" t="str">
        <f t="shared" si="126"/>
        <v> </v>
      </c>
      <c r="AG377" s="189" t="str">
        <f t="shared" si="127"/>
        <v> </v>
      </c>
      <c r="AH377" s="189" t="str">
        <f t="shared" si="128"/>
        <v> </v>
      </c>
      <c r="AI377" s="189" t="str">
        <f t="shared" si="129"/>
        <v> </v>
      </c>
      <c r="AJ377" s="189" t="str">
        <f t="shared" si="130"/>
        <v> </v>
      </c>
      <c r="AK377" s="189" t="str">
        <f t="shared" si="131"/>
        <v> </v>
      </c>
      <c r="AL377" s="189" t="str">
        <f t="shared" si="132"/>
        <v> </v>
      </c>
      <c r="AM377" s="189" t="str">
        <f t="shared" si="133"/>
        <v> </v>
      </c>
      <c r="AN377" s="189" t="str">
        <f t="shared" si="134"/>
        <v> </v>
      </c>
      <c r="AO377" s="189" t="str">
        <f t="shared" si="135"/>
        <v> </v>
      </c>
    </row>
    <row r="378" spans="1:41" ht="12.75">
      <c r="A378" s="246" t="str">
        <f t="shared" si="136"/>
        <v> </v>
      </c>
      <c r="J378" s="184" t="str">
        <f t="shared" si="121"/>
        <v> </v>
      </c>
      <c r="K378" s="100"/>
      <c r="L378" s="325"/>
      <c r="N378" s="167" t="str">
        <f t="shared" si="122"/>
        <v> </v>
      </c>
      <c r="O378" s="157" t="str">
        <f t="shared" si="137"/>
        <v> </v>
      </c>
      <c r="P378" s="102"/>
      <c r="Q378" s="100"/>
      <c r="R378" s="331" t="str">
        <f t="shared" si="123"/>
        <v> </v>
      </c>
      <c r="S378" s="332" t="str">
        <f t="shared" si="138"/>
        <v> </v>
      </c>
      <c r="V378" s="167" t="str">
        <f t="shared" si="124"/>
        <v> </v>
      </c>
      <c r="W378" s="157" t="str">
        <f t="shared" si="139"/>
        <v> </v>
      </c>
      <c r="X378" s="102"/>
      <c r="Y378" s="100"/>
      <c r="Z378" s="331" t="str">
        <f t="shared" si="125"/>
        <v> </v>
      </c>
      <c r="AA378" s="332" t="str">
        <f t="shared" si="140"/>
        <v> </v>
      </c>
      <c r="AB378" s="335">
        <f t="shared" si="141"/>
        <v>0</v>
      </c>
      <c r="AF378" s="189" t="str">
        <f t="shared" si="126"/>
        <v> </v>
      </c>
      <c r="AG378" s="189" t="str">
        <f t="shared" si="127"/>
        <v> </v>
      </c>
      <c r="AH378" s="189" t="str">
        <f t="shared" si="128"/>
        <v> </v>
      </c>
      <c r="AI378" s="189" t="str">
        <f t="shared" si="129"/>
        <v> </v>
      </c>
      <c r="AJ378" s="189" t="str">
        <f t="shared" si="130"/>
        <v> </v>
      </c>
      <c r="AK378" s="189" t="str">
        <f t="shared" si="131"/>
        <v> </v>
      </c>
      <c r="AL378" s="189" t="str">
        <f t="shared" si="132"/>
        <v> </v>
      </c>
      <c r="AM378" s="189" t="str">
        <f t="shared" si="133"/>
        <v> </v>
      </c>
      <c r="AN378" s="189" t="str">
        <f t="shared" si="134"/>
        <v> </v>
      </c>
      <c r="AO378" s="189" t="str">
        <f t="shared" si="135"/>
        <v> </v>
      </c>
    </row>
    <row r="379" spans="1:41" ht="12.75">
      <c r="A379" s="246" t="str">
        <f t="shared" si="136"/>
        <v> </v>
      </c>
      <c r="J379" s="184" t="str">
        <f t="shared" si="121"/>
        <v> </v>
      </c>
      <c r="K379" s="100"/>
      <c r="L379" s="325"/>
      <c r="N379" s="167" t="str">
        <f t="shared" si="122"/>
        <v> </v>
      </c>
      <c r="O379" s="157" t="str">
        <f t="shared" si="137"/>
        <v> </v>
      </c>
      <c r="P379" s="102"/>
      <c r="Q379" s="100"/>
      <c r="R379" s="331" t="str">
        <f t="shared" si="123"/>
        <v> </v>
      </c>
      <c r="S379" s="332" t="str">
        <f t="shared" si="138"/>
        <v> </v>
      </c>
      <c r="V379" s="167" t="str">
        <f t="shared" si="124"/>
        <v> </v>
      </c>
      <c r="W379" s="157" t="str">
        <f t="shared" si="139"/>
        <v> </v>
      </c>
      <c r="X379" s="102"/>
      <c r="Y379" s="100"/>
      <c r="Z379" s="331" t="str">
        <f t="shared" si="125"/>
        <v> </v>
      </c>
      <c r="AA379" s="332" t="str">
        <f t="shared" si="140"/>
        <v> </v>
      </c>
      <c r="AB379" s="335">
        <f t="shared" si="141"/>
        <v>0</v>
      </c>
      <c r="AF379" s="189" t="str">
        <f t="shared" si="126"/>
        <v> </v>
      </c>
      <c r="AG379" s="189" t="str">
        <f t="shared" si="127"/>
        <v> </v>
      </c>
      <c r="AH379" s="189" t="str">
        <f t="shared" si="128"/>
        <v> </v>
      </c>
      <c r="AI379" s="189" t="str">
        <f t="shared" si="129"/>
        <v> </v>
      </c>
      <c r="AJ379" s="189" t="str">
        <f t="shared" si="130"/>
        <v> </v>
      </c>
      <c r="AK379" s="189" t="str">
        <f t="shared" si="131"/>
        <v> </v>
      </c>
      <c r="AL379" s="189" t="str">
        <f t="shared" si="132"/>
        <v> </v>
      </c>
      <c r="AM379" s="189" t="str">
        <f t="shared" si="133"/>
        <v> </v>
      </c>
      <c r="AN379" s="189" t="str">
        <f t="shared" si="134"/>
        <v> </v>
      </c>
      <c r="AO379" s="189" t="str">
        <f t="shared" si="135"/>
        <v> </v>
      </c>
    </row>
    <row r="380" spans="1:41" ht="12.75">
      <c r="A380" s="246" t="str">
        <f t="shared" si="136"/>
        <v> </v>
      </c>
      <c r="J380" s="184" t="str">
        <f t="shared" si="121"/>
        <v> </v>
      </c>
      <c r="K380" s="100"/>
      <c r="L380" s="325"/>
      <c r="N380" s="167" t="str">
        <f t="shared" si="122"/>
        <v> </v>
      </c>
      <c r="O380" s="157" t="str">
        <f t="shared" si="137"/>
        <v> </v>
      </c>
      <c r="P380" s="102"/>
      <c r="Q380" s="100"/>
      <c r="R380" s="331" t="str">
        <f t="shared" si="123"/>
        <v> </v>
      </c>
      <c r="S380" s="332" t="str">
        <f t="shared" si="138"/>
        <v> </v>
      </c>
      <c r="V380" s="167" t="str">
        <f t="shared" si="124"/>
        <v> </v>
      </c>
      <c r="W380" s="157" t="str">
        <f t="shared" si="139"/>
        <v> </v>
      </c>
      <c r="X380" s="102"/>
      <c r="Y380" s="100"/>
      <c r="Z380" s="331" t="str">
        <f t="shared" si="125"/>
        <v> </v>
      </c>
      <c r="AA380" s="332" t="str">
        <f t="shared" si="140"/>
        <v> </v>
      </c>
      <c r="AB380" s="335">
        <f t="shared" si="141"/>
        <v>0</v>
      </c>
      <c r="AF380" s="189" t="str">
        <f t="shared" si="126"/>
        <v> </v>
      </c>
      <c r="AG380" s="189" t="str">
        <f t="shared" si="127"/>
        <v> </v>
      </c>
      <c r="AH380" s="189" t="str">
        <f t="shared" si="128"/>
        <v> </v>
      </c>
      <c r="AI380" s="189" t="str">
        <f t="shared" si="129"/>
        <v> </v>
      </c>
      <c r="AJ380" s="189" t="str">
        <f t="shared" si="130"/>
        <v> </v>
      </c>
      <c r="AK380" s="189" t="str">
        <f t="shared" si="131"/>
        <v> </v>
      </c>
      <c r="AL380" s="189" t="str">
        <f t="shared" si="132"/>
        <v> </v>
      </c>
      <c r="AM380" s="189" t="str">
        <f t="shared" si="133"/>
        <v> </v>
      </c>
      <c r="AN380" s="189" t="str">
        <f t="shared" si="134"/>
        <v> </v>
      </c>
      <c r="AO380" s="189" t="str">
        <f t="shared" si="135"/>
        <v> </v>
      </c>
    </row>
    <row r="381" spans="1:41" ht="12.75">
      <c r="A381" s="246" t="str">
        <f t="shared" si="136"/>
        <v> </v>
      </c>
      <c r="J381" s="184" t="str">
        <f t="shared" si="121"/>
        <v> </v>
      </c>
      <c r="K381" s="100"/>
      <c r="L381" s="325"/>
      <c r="N381" s="167" t="str">
        <f t="shared" si="122"/>
        <v> </v>
      </c>
      <c r="O381" s="157" t="str">
        <f t="shared" si="137"/>
        <v> </v>
      </c>
      <c r="P381" s="102"/>
      <c r="Q381" s="100"/>
      <c r="R381" s="331" t="str">
        <f t="shared" si="123"/>
        <v> </v>
      </c>
      <c r="S381" s="332" t="str">
        <f t="shared" si="138"/>
        <v> </v>
      </c>
      <c r="V381" s="167" t="str">
        <f t="shared" si="124"/>
        <v> </v>
      </c>
      <c r="W381" s="157" t="str">
        <f t="shared" si="139"/>
        <v> </v>
      </c>
      <c r="X381" s="102"/>
      <c r="Y381" s="100"/>
      <c r="Z381" s="331" t="str">
        <f t="shared" si="125"/>
        <v> </v>
      </c>
      <c r="AA381" s="332" t="str">
        <f t="shared" si="140"/>
        <v> </v>
      </c>
      <c r="AB381" s="335">
        <f t="shared" si="141"/>
        <v>0</v>
      </c>
      <c r="AF381" s="189" t="str">
        <f t="shared" si="126"/>
        <v> </v>
      </c>
      <c r="AG381" s="189" t="str">
        <f t="shared" si="127"/>
        <v> </v>
      </c>
      <c r="AH381" s="189" t="str">
        <f t="shared" si="128"/>
        <v> </v>
      </c>
      <c r="AI381" s="189" t="str">
        <f t="shared" si="129"/>
        <v> </v>
      </c>
      <c r="AJ381" s="189" t="str">
        <f t="shared" si="130"/>
        <v> </v>
      </c>
      <c r="AK381" s="189" t="str">
        <f t="shared" si="131"/>
        <v> </v>
      </c>
      <c r="AL381" s="189" t="str">
        <f t="shared" si="132"/>
        <v> </v>
      </c>
      <c r="AM381" s="189" t="str">
        <f t="shared" si="133"/>
        <v> </v>
      </c>
      <c r="AN381" s="189" t="str">
        <f t="shared" si="134"/>
        <v> </v>
      </c>
      <c r="AO381" s="189" t="str">
        <f t="shared" si="135"/>
        <v> </v>
      </c>
    </row>
    <row r="382" spans="1:41" ht="12.75">
      <c r="A382" s="246" t="str">
        <f t="shared" si="136"/>
        <v> </v>
      </c>
      <c r="J382" s="184" t="str">
        <f t="shared" si="121"/>
        <v> </v>
      </c>
      <c r="K382" s="100"/>
      <c r="L382" s="325"/>
      <c r="N382" s="167" t="str">
        <f t="shared" si="122"/>
        <v> </v>
      </c>
      <c r="O382" s="157" t="str">
        <f t="shared" si="137"/>
        <v> </v>
      </c>
      <c r="P382" s="102"/>
      <c r="Q382" s="100"/>
      <c r="R382" s="331" t="str">
        <f t="shared" si="123"/>
        <v> </v>
      </c>
      <c r="S382" s="332" t="str">
        <f t="shared" si="138"/>
        <v> </v>
      </c>
      <c r="V382" s="167" t="str">
        <f t="shared" si="124"/>
        <v> </v>
      </c>
      <c r="W382" s="157" t="str">
        <f t="shared" si="139"/>
        <v> </v>
      </c>
      <c r="X382" s="102"/>
      <c r="Y382" s="100"/>
      <c r="Z382" s="331" t="str">
        <f t="shared" si="125"/>
        <v> </v>
      </c>
      <c r="AA382" s="332" t="str">
        <f t="shared" si="140"/>
        <v> </v>
      </c>
      <c r="AB382" s="335">
        <f t="shared" si="141"/>
        <v>0</v>
      </c>
      <c r="AF382" s="189" t="str">
        <f t="shared" si="126"/>
        <v> </v>
      </c>
      <c r="AG382" s="189" t="str">
        <f t="shared" si="127"/>
        <v> </v>
      </c>
      <c r="AH382" s="189" t="str">
        <f t="shared" si="128"/>
        <v> </v>
      </c>
      <c r="AI382" s="189" t="str">
        <f t="shared" si="129"/>
        <v> </v>
      </c>
      <c r="AJ382" s="189" t="str">
        <f t="shared" si="130"/>
        <v> </v>
      </c>
      <c r="AK382" s="189" t="str">
        <f t="shared" si="131"/>
        <v> </v>
      </c>
      <c r="AL382" s="189" t="str">
        <f t="shared" si="132"/>
        <v> </v>
      </c>
      <c r="AM382" s="189" t="str">
        <f t="shared" si="133"/>
        <v> </v>
      </c>
      <c r="AN382" s="189" t="str">
        <f t="shared" si="134"/>
        <v> </v>
      </c>
      <c r="AO382" s="189" t="str">
        <f t="shared" si="135"/>
        <v> </v>
      </c>
    </row>
    <row r="383" spans="1:41" ht="12.75">
      <c r="A383" s="246" t="str">
        <f t="shared" si="136"/>
        <v> </v>
      </c>
      <c r="J383" s="184" t="str">
        <f t="shared" si="121"/>
        <v> </v>
      </c>
      <c r="K383" s="100"/>
      <c r="L383" s="325"/>
      <c r="N383" s="167" t="str">
        <f t="shared" si="122"/>
        <v> </v>
      </c>
      <c r="O383" s="157" t="str">
        <f t="shared" si="137"/>
        <v> </v>
      </c>
      <c r="P383" s="102"/>
      <c r="Q383" s="100"/>
      <c r="R383" s="331" t="str">
        <f t="shared" si="123"/>
        <v> </v>
      </c>
      <c r="S383" s="332" t="str">
        <f t="shared" si="138"/>
        <v> </v>
      </c>
      <c r="V383" s="167" t="str">
        <f t="shared" si="124"/>
        <v> </v>
      </c>
      <c r="W383" s="157" t="str">
        <f t="shared" si="139"/>
        <v> </v>
      </c>
      <c r="X383" s="102"/>
      <c r="Y383" s="100"/>
      <c r="Z383" s="331" t="str">
        <f t="shared" si="125"/>
        <v> </v>
      </c>
      <c r="AA383" s="332" t="str">
        <f t="shared" si="140"/>
        <v> </v>
      </c>
      <c r="AB383" s="335">
        <f t="shared" si="141"/>
        <v>0</v>
      </c>
      <c r="AF383" s="189" t="str">
        <f t="shared" si="126"/>
        <v> </v>
      </c>
      <c r="AG383" s="189" t="str">
        <f t="shared" si="127"/>
        <v> </v>
      </c>
      <c r="AH383" s="189" t="str">
        <f t="shared" si="128"/>
        <v> </v>
      </c>
      <c r="AI383" s="189" t="str">
        <f t="shared" si="129"/>
        <v> </v>
      </c>
      <c r="AJ383" s="189" t="str">
        <f t="shared" si="130"/>
        <v> </v>
      </c>
      <c r="AK383" s="189" t="str">
        <f t="shared" si="131"/>
        <v> </v>
      </c>
      <c r="AL383" s="189" t="str">
        <f t="shared" si="132"/>
        <v> </v>
      </c>
      <c r="AM383" s="189" t="str">
        <f t="shared" si="133"/>
        <v> </v>
      </c>
      <c r="AN383" s="189" t="str">
        <f t="shared" si="134"/>
        <v> </v>
      </c>
      <c r="AO383" s="189" t="str">
        <f t="shared" si="135"/>
        <v> </v>
      </c>
    </row>
    <row r="384" spans="1:41" ht="12.75">
      <c r="A384" s="246" t="str">
        <f t="shared" si="136"/>
        <v> </v>
      </c>
      <c r="J384" s="184" t="str">
        <f t="shared" si="121"/>
        <v> </v>
      </c>
      <c r="K384" s="100"/>
      <c r="L384" s="325"/>
      <c r="N384" s="167" t="str">
        <f t="shared" si="122"/>
        <v> </v>
      </c>
      <c r="O384" s="157" t="str">
        <f t="shared" si="137"/>
        <v> </v>
      </c>
      <c r="P384" s="102"/>
      <c r="Q384" s="100"/>
      <c r="R384" s="331" t="str">
        <f t="shared" si="123"/>
        <v> </v>
      </c>
      <c r="S384" s="332" t="str">
        <f t="shared" si="138"/>
        <v> </v>
      </c>
      <c r="V384" s="167" t="str">
        <f t="shared" si="124"/>
        <v> </v>
      </c>
      <c r="W384" s="157" t="str">
        <f t="shared" si="139"/>
        <v> </v>
      </c>
      <c r="X384" s="102"/>
      <c r="Y384" s="100"/>
      <c r="Z384" s="331" t="str">
        <f t="shared" si="125"/>
        <v> </v>
      </c>
      <c r="AA384" s="332" t="str">
        <f t="shared" si="140"/>
        <v> </v>
      </c>
      <c r="AB384" s="335">
        <f t="shared" si="141"/>
        <v>0</v>
      </c>
      <c r="AF384" s="189" t="str">
        <f t="shared" si="126"/>
        <v> </v>
      </c>
      <c r="AG384" s="189" t="str">
        <f t="shared" si="127"/>
        <v> </v>
      </c>
      <c r="AH384" s="189" t="str">
        <f t="shared" si="128"/>
        <v> </v>
      </c>
      <c r="AI384" s="189" t="str">
        <f t="shared" si="129"/>
        <v> </v>
      </c>
      <c r="AJ384" s="189" t="str">
        <f t="shared" si="130"/>
        <v> </v>
      </c>
      <c r="AK384" s="189" t="str">
        <f t="shared" si="131"/>
        <v> </v>
      </c>
      <c r="AL384" s="189" t="str">
        <f t="shared" si="132"/>
        <v> </v>
      </c>
      <c r="AM384" s="189" t="str">
        <f t="shared" si="133"/>
        <v> </v>
      </c>
      <c r="AN384" s="189" t="str">
        <f t="shared" si="134"/>
        <v> </v>
      </c>
      <c r="AO384" s="189" t="str">
        <f t="shared" si="135"/>
        <v> </v>
      </c>
    </row>
    <row r="385" spans="1:41" ht="12.75">
      <c r="A385" s="246" t="str">
        <f t="shared" si="136"/>
        <v> </v>
      </c>
      <c r="J385" s="184" t="str">
        <f t="shared" si="121"/>
        <v> </v>
      </c>
      <c r="K385" s="100"/>
      <c r="L385" s="325"/>
      <c r="N385" s="167" t="str">
        <f t="shared" si="122"/>
        <v> </v>
      </c>
      <c r="O385" s="157" t="str">
        <f t="shared" si="137"/>
        <v> </v>
      </c>
      <c r="P385" s="102"/>
      <c r="Q385" s="100"/>
      <c r="R385" s="331" t="str">
        <f t="shared" si="123"/>
        <v> </v>
      </c>
      <c r="S385" s="332" t="str">
        <f t="shared" si="138"/>
        <v> </v>
      </c>
      <c r="V385" s="167" t="str">
        <f t="shared" si="124"/>
        <v> </v>
      </c>
      <c r="W385" s="157" t="str">
        <f t="shared" si="139"/>
        <v> </v>
      </c>
      <c r="X385" s="102"/>
      <c r="Y385" s="100"/>
      <c r="Z385" s="331" t="str">
        <f t="shared" si="125"/>
        <v> </v>
      </c>
      <c r="AA385" s="332" t="str">
        <f t="shared" si="140"/>
        <v> </v>
      </c>
      <c r="AB385" s="335">
        <f t="shared" si="141"/>
        <v>0</v>
      </c>
      <c r="AF385" s="189" t="str">
        <f t="shared" si="126"/>
        <v> </v>
      </c>
      <c r="AG385" s="189" t="str">
        <f t="shared" si="127"/>
        <v> </v>
      </c>
      <c r="AH385" s="189" t="str">
        <f t="shared" si="128"/>
        <v> </v>
      </c>
      <c r="AI385" s="189" t="str">
        <f t="shared" si="129"/>
        <v> </v>
      </c>
      <c r="AJ385" s="189" t="str">
        <f t="shared" si="130"/>
        <v> </v>
      </c>
      <c r="AK385" s="189" t="str">
        <f t="shared" si="131"/>
        <v> </v>
      </c>
      <c r="AL385" s="189" t="str">
        <f t="shared" si="132"/>
        <v> </v>
      </c>
      <c r="AM385" s="189" t="str">
        <f t="shared" si="133"/>
        <v> </v>
      </c>
      <c r="AN385" s="189" t="str">
        <f t="shared" si="134"/>
        <v> </v>
      </c>
      <c r="AO385" s="189" t="str">
        <f t="shared" si="135"/>
        <v> </v>
      </c>
    </row>
    <row r="386" spans="1:41" ht="12.75">
      <c r="A386" s="246" t="str">
        <f t="shared" si="136"/>
        <v> </v>
      </c>
      <c r="J386" s="184" t="str">
        <f t="shared" si="121"/>
        <v> </v>
      </c>
      <c r="K386" s="100"/>
      <c r="L386" s="325"/>
      <c r="N386" s="167" t="str">
        <f t="shared" si="122"/>
        <v> </v>
      </c>
      <c r="O386" s="157" t="str">
        <f t="shared" si="137"/>
        <v> </v>
      </c>
      <c r="P386" s="102"/>
      <c r="Q386" s="100"/>
      <c r="R386" s="331" t="str">
        <f t="shared" si="123"/>
        <v> </v>
      </c>
      <c r="S386" s="332" t="str">
        <f t="shared" si="138"/>
        <v> </v>
      </c>
      <c r="V386" s="167" t="str">
        <f t="shared" si="124"/>
        <v> </v>
      </c>
      <c r="W386" s="157" t="str">
        <f t="shared" si="139"/>
        <v> </v>
      </c>
      <c r="X386" s="102"/>
      <c r="Y386" s="100"/>
      <c r="Z386" s="331" t="str">
        <f t="shared" si="125"/>
        <v> </v>
      </c>
      <c r="AA386" s="332" t="str">
        <f t="shared" si="140"/>
        <v> </v>
      </c>
      <c r="AB386" s="335">
        <f t="shared" si="141"/>
        <v>0</v>
      </c>
      <c r="AF386" s="189" t="str">
        <f t="shared" si="126"/>
        <v> </v>
      </c>
      <c r="AG386" s="189" t="str">
        <f t="shared" si="127"/>
        <v> </v>
      </c>
      <c r="AH386" s="189" t="str">
        <f t="shared" si="128"/>
        <v> </v>
      </c>
      <c r="AI386" s="189" t="str">
        <f t="shared" si="129"/>
        <v> </v>
      </c>
      <c r="AJ386" s="189" t="str">
        <f t="shared" si="130"/>
        <v> </v>
      </c>
      <c r="AK386" s="189" t="str">
        <f t="shared" si="131"/>
        <v> </v>
      </c>
      <c r="AL386" s="189" t="str">
        <f t="shared" si="132"/>
        <v> </v>
      </c>
      <c r="AM386" s="189" t="str">
        <f t="shared" si="133"/>
        <v> </v>
      </c>
      <c r="AN386" s="189" t="str">
        <f t="shared" si="134"/>
        <v> </v>
      </c>
      <c r="AO386" s="189" t="str">
        <f t="shared" si="135"/>
        <v> </v>
      </c>
    </row>
    <row r="387" spans="1:41" ht="12.75">
      <c r="A387" s="246" t="str">
        <f t="shared" si="136"/>
        <v> </v>
      </c>
      <c r="J387" s="184" t="str">
        <f t="shared" si="121"/>
        <v> </v>
      </c>
      <c r="K387" s="100"/>
      <c r="L387" s="325"/>
      <c r="N387" s="167" t="str">
        <f t="shared" si="122"/>
        <v> </v>
      </c>
      <c r="O387" s="157" t="str">
        <f t="shared" si="137"/>
        <v> </v>
      </c>
      <c r="P387" s="102"/>
      <c r="Q387" s="100"/>
      <c r="R387" s="331" t="str">
        <f t="shared" si="123"/>
        <v> </v>
      </c>
      <c r="S387" s="332" t="str">
        <f t="shared" si="138"/>
        <v> </v>
      </c>
      <c r="V387" s="167" t="str">
        <f t="shared" si="124"/>
        <v> </v>
      </c>
      <c r="W387" s="157" t="str">
        <f t="shared" si="139"/>
        <v> </v>
      </c>
      <c r="X387" s="102"/>
      <c r="Y387" s="100"/>
      <c r="Z387" s="331" t="str">
        <f t="shared" si="125"/>
        <v> </v>
      </c>
      <c r="AA387" s="332" t="str">
        <f t="shared" si="140"/>
        <v> </v>
      </c>
      <c r="AB387" s="335">
        <f t="shared" si="141"/>
        <v>0</v>
      </c>
      <c r="AF387" s="189" t="str">
        <f t="shared" si="126"/>
        <v> </v>
      </c>
      <c r="AG387" s="189" t="str">
        <f t="shared" si="127"/>
        <v> </v>
      </c>
      <c r="AH387" s="189" t="str">
        <f t="shared" si="128"/>
        <v> </v>
      </c>
      <c r="AI387" s="189" t="str">
        <f t="shared" si="129"/>
        <v> </v>
      </c>
      <c r="AJ387" s="189" t="str">
        <f t="shared" si="130"/>
        <v> </v>
      </c>
      <c r="AK387" s="189" t="str">
        <f t="shared" si="131"/>
        <v> </v>
      </c>
      <c r="AL387" s="189" t="str">
        <f t="shared" si="132"/>
        <v> </v>
      </c>
      <c r="AM387" s="189" t="str">
        <f t="shared" si="133"/>
        <v> </v>
      </c>
      <c r="AN387" s="189" t="str">
        <f t="shared" si="134"/>
        <v> </v>
      </c>
      <c r="AO387" s="189" t="str">
        <f t="shared" si="135"/>
        <v> </v>
      </c>
    </row>
    <row r="388" spans="1:41" ht="12.75">
      <c r="A388" s="246" t="str">
        <f t="shared" si="136"/>
        <v> </v>
      </c>
      <c r="J388" s="184" t="str">
        <f t="shared" si="121"/>
        <v> </v>
      </c>
      <c r="K388" s="100"/>
      <c r="L388" s="325"/>
      <c r="N388" s="167" t="str">
        <f t="shared" si="122"/>
        <v> </v>
      </c>
      <c r="O388" s="157" t="str">
        <f t="shared" si="137"/>
        <v> </v>
      </c>
      <c r="P388" s="102"/>
      <c r="Q388" s="100"/>
      <c r="R388" s="331" t="str">
        <f t="shared" si="123"/>
        <v> </v>
      </c>
      <c r="S388" s="332" t="str">
        <f t="shared" si="138"/>
        <v> </v>
      </c>
      <c r="V388" s="167" t="str">
        <f t="shared" si="124"/>
        <v> </v>
      </c>
      <c r="W388" s="157" t="str">
        <f t="shared" si="139"/>
        <v> </v>
      </c>
      <c r="X388" s="102"/>
      <c r="Y388" s="100"/>
      <c r="Z388" s="331" t="str">
        <f t="shared" si="125"/>
        <v> </v>
      </c>
      <c r="AA388" s="332" t="str">
        <f t="shared" si="140"/>
        <v> </v>
      </c>
      <c r="AB388" s="335">
        <f t="shared" si="141"/>
        <v>0</v>
      </c>
      <c r="AF388" s="189" t="str">
        <f t="shared" si="126"/>
        <v> </v>
      </c>
      <c r="AG388" s="189" t="str">
        <f t="shared" si="127"/>
        <v> </v>
      </c>
      <c r="AH388" s="189" t="str">
        <f t="shared" si="128"/>
        <v> </v>
      </c>
      <c r="AI388" s="189" t="str">
        <f t="shared" si="129"/>
        <v> </v>
      </c>
      <c r="AJ388" s="189" t="str">
        <f t="shared" si="130"/>
        <v> </v>
      </c>
      <c r="AK388" s="189" t="str">
        <f t="shared" si="131"/>
        <v> </v>
      </c>
      <c r="AL388" s="189" t="str">
        <f t="shared" si="132"/>
        <v> </v>
      </c>
      <c r="AM388" s="189" t="str">
        <f t="shared" si="133"/>
        <v> </v>
      </c>
      <c r="AN388" s="189" t="str">
        <f t="shared" si="134"/>
        <v> </v>
      </c>
      <c r="AO388" s="189" t="str">
        <f t="shared" si="135"/>
        <v> </v>
      </c>
    </row>
    <row r="389" spans="1:41" ht="12.75">
      <c r="A389" s="246" t="str">
        <f t="shared" si="136"/>
        <v> </v>
      </c>
      <c r="J389" s="184" t="str">
        <f t="shared" si="121"/>
        <v> </v>
      </c>
      <c r="K389" s="100"/>
      <c r="L389" s="325"/>
      <c r="N389" s="167" t="str">
        <f t="shared" si="122"/>
        <v> </v>
      </c>
      <c r="O389" s="157" t="str">
        <f t="shared" si="137"/>
        <v> </v>
      </c>
      <c r="P389" s="102"/>
      <c r="Q389" s="100"/>
      <c r="R389" s="331" t="str">
        <f t="shared" si="123"/>
        <v> </v>
      </c>
      <c r="S389" s="332" t="str">
        <f t="shared" si="138"/>
        <v> </v>
      </c>
      <c r="V389" s="167" t="str">
        <f t="shared" si="124"/>
        <v> </v>
      </c>
      <c r="W389" s="157" t="str">
        <f t="shared" si="139"/>
        <v> </v>
      </c>
      <c r="X389" s="102"/>
      <c r="Y389" s="100"/>
      <c r="Z389" s="331" t="str">
        <f t="shared" si="125"/>
        <v> </v>
      </c>
      <c r="AA389" s="332" t="str">
        <f t="shared" si="140"/>
        <v> </v>
      </c>
      <c r="AB389" s="335">
        <f t="shared" si="141"/>
        <v>0</v>
      </c>
      <c r="AF389" s="189" t="str">
        <f t="shared" si="126"/>
        <v> </v>
      </c>
      <c r="AG389" s="189" t="str">
        <f t="shared" si="127"/>
        <v> </v>
      </c>
      <c r="AH389" s="189" t="str">
        <f t="shared" si="128"/>
        <v> </v>
      </c>
      <c r="AI389" s="189" t="str">
        <f t="shared" si="129"/>
        <v> </v>
      </c>
      <c r="AJ389" s="189" t="str">
        <f t="shared" si="130"/>
        <v> </v>
      </c>
      <c r="AK389" s="189" t="str">
        <f t="shared" si="131"/>
        <v> </v>
      </c>
      <c r="AL389" s="189" t="str">
        <f t="shared" si="132"/>
        <v> </v>
      </c>
      <c r="AM389" s="189" t="str">
        <f t="shared" si="133"/>
        <v> </v>
      </c>
      <c r="AN389" s="189" t="str">
        <f t="shared" si="134"/>
        <v> </v>
      </c>
      <c r="AO389" s="189" t="str">
        <f t="shared" si="135"/>
        <v> </v>
      </c>
    </row>
    <row r="390" spans="1:41" ht="12.75">
      <c r="A390" s="246" t="str">
        <f t="shared" si="136"/>
        <v> </v>
      </c>
      <c r="J390" s="184" t="str">
        <f t="shared" si="121"/>
        <v> </v>
      </c>
      <c r="K390" s="100"/>
      <c r="L390" s="325"/>
      <c r="N390" s="167" t="str">
        <f t="shared" si="122"/>
        <v> </v>
      </c>
      <c r="O390" s="157" t="str">
        <f t="shared" si="137"/>
        <v> </v>
      </c>
      <c r="P390" s="102"/>
      <c r="Q390" s="100"/>
      <c r="R390" s="331" t="str">
        <f t="shared" si="123"/>
        <v> </v>
      </c>
      <c r="S390" s="332" t="str">
        <f t="shared" si="138"/>
        <v> </v>
      </c>
      <c r="V390" s="167" t="str">
        <f t="shared" si="124"/>
        <v> </v>
      </c>
      <c r="W390" s="157" t="str">
        <f t="shared" si="139"/>
        <v> </v>
      </c>
      <c r="X390" s="102"/>
      <c r="Y390" s="100"/>
      <c r="Z390" s="331" t="str">
        <f t="shared" si="125"/>
        <v> </v>
      </c>
      <c r="AA390" s="332" t="str">
        <f t="shared" si="140"/>
        <v> </v>
      </c>
      <c r="AB390" s="335">
        <f t="shared" si="141"/>
        <v>0</v>
      </c>
      <c r="AF390" s="189" t="str">
        <f t="shared" si="126"/>
        <v> </v>
      </c>
      <c r="AG390" s="189" t="str">
        <f t="shared" si="127"/>
        <v> </v>
      </c>
      <c r="AH390" s="189" t="str">
        <f t="shared" si="128"/>
        <v> </v>
      </c>
      <c r="AI390" s="189" t="str">
        <f t="shared" si="129"/>
        <v> </v>
      </c>
      <c r="AJ390" s="189" t="str">
        <f t="shared" si="130"/>
        <v> </v>
      </c>
      <c r="AK390" s="189" t="str">
        <f t="shared" si="131"/>
        <v> </v>
      </c>
      <c r="AL390" s="189" t="str">
        <f t="shared" si="132"/>
        <v> </v>
      </c>
      <c r="AM390" s="189" t="str">
        <f t="shared" si="133"/>
        <v> </v>
      </c>
      <c r="AN390" s="189" t="str">
        <f t="shared" si="134"/>
        <v> </v>
      </c>
      <c r="AO390" s="189" t="str">
        <f t="shared" si="135"/>
        <v> </v>
      </c>
    </row>
    <row r="391" spans="1:41" ht="12.75">
      <c r="A391" s="246" t="str">
        <f t="shared" si="136"/>
        <v> </v>
      </c>
      <c r="J391" s="184" t="str">
        <f aca="true" t="shared" si="142" ref="J391:J454">IF(I391&gt;0,PRODUCT(I391,$J$2)," ")</f>
        <v> </v>
      </c>
      <c r="K391" s="100"/>
      <c r="L391" s="325"/>
      <c r="N391" s="167" t="str">
        <f aca="true" t="shared" si="143" ref="N391:N454">IF(L391&gt;0,LOOKUP(L391,$AS$7:$AS$107,$AT$7:$AT$43)," ")</f>
        <v> </v>
      </c>
      <c r="O391" s="157" t="str">
        <f t="shared" si="137"/>
        <v> </v>
      </c>
      <c r="P391" s="102"/>
      <c r="Q391" s="100"/>
      <c r="R391" s="331" t="str">
        <f aca="true" t="shared" si="144" ref="R391:R454">IF(P391&gt;0,LOOKUP(P391,$AS$7:$AS$107,$AT$7:$AT$43)," ")</f>
        <v> </v>
      </c>
      <c r="S391" s="332" t="str">
        <f t="shared" si="138"/>
        <v> </v>
      </c>
      <c r="V391" s="167" t="str">
        <f aca="true" t="shared" si="145" ref="V391:V454">IF(T391&gt;0,LOOKUP(T391,$AS$7:$AS$107,$AT$7:$AT$43)," ")</f>
        <v> </v>
      </c>
      <c r="W391" s="157" t="str">
        <f t="shared" si="139"/>
        <v> </v>
      </c>
      <c r="X391" s="102"/>
      <c r="Y391" s="100"/>
      <c r="Z391" s="331" t="str">
        <f aca="true" t="shared" si="146" ref="Z391:Z454">IF(X391&gt;0,LOOKUP(X391,$AS$7:$AS$107,$AT$7:$AT$43)," ")</f>
        <v> </v>
      </c>
      <c r="AA391" s="332" t="str">
        <f t="shared" si="140"/>
        <v> </v>
      </c>
      <c r="AB391" s="335">
        <f t="shared" si="141"/>
        <v>0</v>
      </c>
      <c r="AF391" s="189" t="str">
        <f aca="true" t="shared" si="147" ref="AF391:AF454">IF($C391=1,$AB391," ")</f>
        <v> </v>
      </c>
      <c r="AG391" s="189" t="str">
        <f aca="true" t="shared" si="148" ref="AG391:AG454">IF($C391=2,$AB391," ")</f>
        <v> </v>
      </c>
      <c r="AH391" s="189" t="str">
        <f aca="true" t="shared" si="149" ref="AH391:AH454">IF($C391=3,$AB391," ")</f>
        <v> </v>
      </c>
      <c r="AI391" s="189" t="str">
        <f aca="true" t="shared" si="150" ref="AI391:AI454">IF($C391=4,$AB391," ")</f>
        <v> </v>
      </c>
      <c r="AJ391" s="189" t="str">
        <f aca="true" t="shared" si="151" ref="AJ391:AJ454">IF($C391=5,$AB391," ")</f>
        <v> </v>
      </c>
      <c r="AK391" s="189" t="str">
        <f aca="true" t="shared" si="152" ref="AK391:AK454">IF($C391=6,$AB391," ")</f>
        <v> </v>
      </c>
      <c r="AL391" s="189" t="str">
        <f aca="true" t="shared" si="153" ref="AL391:AL454">IF($C391=7,$AB391," ")</f>
        <v> </v>
      </c>
      <c r="AM391" s="189" t="str">
        <f aca="true" t="shared" si="154" ref="AM391:AM454">IF($C391=8,$AB391," ")</f>
        <v> </v>
      </c>
      <c r="AN391" s="189" t="str">
        <f aca="true" t="shared" si="155" ref="AN391:AN454">IF($C391=9,$AB391," ")</f>
        <v> </v>
      </c>
      <c r="AO391" s="189" t="str">
        <f aca="true" t="shared" si="156" ref="AO391:AO454">IF($C391=10,$AB391," ")</f>
        <v> </v>
      </c>
    </row>
    <row r="392" spans="1:41" ht="12.75">
      <c r="A392" s="246" t="str">
        <f aca="true" t="shared" si="157" ref="A392:A455">IF(C392&gt;10,"Error Column C"," ")</f>
        <v> </v>
      </c>
      <c r="J392" s="184" t="str">
        <f t="shared" si="142"/>
        <v> </v>
      </c>
      <c r="K392" s="100"/>
      <c r="L392" s="325"/>
      <c r="N392" s="167" t="str">
        <f t="shared" si="143"/>
        <v> </v>
      </c>
      <c r="O392" s="157" t="str">
        <f aca="true" t="shared" si="158" ref="O392:O455">IF(M392&gt;0,LOOKUP(L392,$AS$7:$AS$107,$AW$7:$AW$107)*M392," ")</f>
        <v> </v>
      </c>
      <c r="P392" s="102"/>
      <c r="Q392" s="100"/>
      <c r="R392" s="331" t="str">
        <f t="shared" si="144"/>
        <v> </v>
      </c>
      <c r="S392" s="332" t="str">
        <f aca="true" t="shared" si="159" ref="S392:S455">IF(Q392&gt;0,LOOKUP(P392,$AS$7:$AS$107,$AW$7:$AW$107)*Q392," ")</f>
        <v> </v>
      </c>
      <c r="V392" s="167" t="str">
        <f t="shared" si="145"/>
        <v> </v>
      </c>
      <c r="W392" s="157" t="str">
        <f aca="true" t="shared" si="160" ref="W392:W455">IF(U392&gt;0,LOOKUP(T392,$AS$7:$AS$107,$AW$7:$AW$107)*U392," ")</f>
        <v> </v>
      </c>
      <c r="X392" s="102"/>
      <c r="Y392" s="100"/>
      <c r="Z392" s="331" t="str">
        <f t="shared" si="146"/>
        <v> </v>
      </c>
      <c r="AA392" s="332" t="str">
        <f aca="true" t="shared" si="161" ref="AA392:AA455">IF(Y392&gt;0,LOOKUP(X392,$AS$7:$AS$107,$AW$7:$AW$107)*Y392," ")</f>
        <v> </v>
      </c>
      <c r="AB392" s="335">
        <f t="shared" si="141"/>
        <v>0</v>
      </c>
      <c r="AF392" s="189" t="str">
        <f t="shared" si="147"/>
        <v> </v>
      </c>
      <c r="AG392" s="189" t="str">
        <f t="shared" si="148"/>
        <v> </v>
      </c>
      <c r="AH392" s="189" t="str">
        <f t="shared" si="149"/>
        <v> </v>
      </c>
      <c r="AI392" s="189" t="str">
        <f t="shared" si="150"/>
        <v> </v>
      </c>
      <c r="AJ392" s="189" t="str">
        <f t="shared" si="151"/>
        <v> </v>
      </c>
      <c r="AK392" s="189" t="str">
        <f t="shared" si="152"/>
        <v> </v>
      </c>
      <c r="AL392" s="189" t="str">
        <f t="shared" si="153"/>
        <v> </v>
      </c>
      <c r="AM392" s="189" t="str">
        <f t="shared" si="154"/>
        <v> </v>
      </c>
      <c r="AN392" s="189" t="str">
        <f t="shared" si="155"/>
        <v> </v>
      </c>
      <c r="AO392" s="189" t="str">
        <f t="shared" si="156"/>
        <v> </v>
      </c>
    </row>
    <row r="393" spans="1:41" ht="12.75">
      <c r="A393" s="246" t="str">
        <f t="shared" si="157"/>
        <v> </v>
      </c>
      <c r="J393" s="184" t="str">
        <f t="shared" si="142"/>
        <v> </v>
      </c>
      <c r="K393" s="100"/>
      <c r="L393" s="325"/>
      <c r="N393" s="167" t="str">
        <f t="shared" si="143"/>
        <v> </v>
      </c>
      <c r="O393" s="157" t="str">
        <f t="shared" si="158"/>
        <v> </v>
      </c>
      <c r="P393" s="102"/>
      <c r="Q393" s="100"/>
      <c r="R393" s="331" t="str">
        <f t="shared" si="144"/>
        <v> </v>
      </c>
      <c r="S393" s="332" t="str">
        <f t="shared" si="159"/>
        <v> </v>
      </c>
      <c r="V393" s="167" t="str">
        <f t="shared" si="145"/>
        <v> </v>
      </c>
      <c r="W393" s="157" t="str">
        <f t="shared" si="160"/>
        <v> </v>
      </c>
      <c r="X393" s="102"/>
      <c r="Y393" s="100"/>
      <c r="Z393" s="331" t="str">
        <f t="shared" si="146"/>
        <v> </v>
      </c>
      <c r="AA393" s="332" t="str">
        <f t="shared" si="161"/>
        <v> </v>
      </c>
      <c r="AB393" s="335">
        <f aca="true" t="shared" si="162" ref="AB393:AB456">IF(D393&gt;0,SUM(O393,S393,W393,AA393,J393),0)</f>
        <v>0</v>
      </c>
      <c r="AF393" s="189" t="str">
        <f t="shared" si="147"/>
        <v> </v>
      </c>
      <c r="AG393" s="189" t="str">
        <f t="shared" si="148"/>
        <v> </v>
      </c>
      <c r="AH393" s="189" t="str">
        <f t="shared" si="149"/>
        <v> </v>
      </c>
      <c r="AI393" s="189" t="str">
        <f t="shared" si="150"/>
        <v> </v>
      </c>
      <c r="AJ393" s="189" t="str">
        <f t="shared" si="151"/>
        <v> </v>
      </c>
      <c r="AK393" s="189" t="str">
        <f t="shared" si="152"/>
        <v> </v>
      </c>
      <c r="AL393" s="189" t="str">
        <f t="shared" si="153"/>
        <v> </v>
      </c>
      <c r="AM393" s="189" t="str">
        <f t="shared" si="154"/>
        <v> </v>
      </c>
      <c r="AN393" s="189" t="str">
        <f t="shared" si="155"/>
        <v> </v>
      </c>
      <c r="AO393" s="189" t="str">
        <f t="shared" si="156"/>
        <v> </v>
      </c>
    </row>
    <row r="394" spans="1:41" ht="12.75">
      <c r="A394" s="246" t="str">
        <f t="shared" si="157"/>
        <v> </v>
      </c>
      <c r="J394" s="184" t="str">
        <f t="shared" si="142"/>
        <v> </v>
      </c>
      <c r="K394" s="100"/>
      <c r="L394" s="325"/>
      <c r="N394" s="167" t="str">
        <f t="shared" si="143"/>
        <v> </v>
      </c>
      <c r="O394" s="157" t="str">
        <f t="shared" si="158"/>
        <v> </v>
      </c>
      <c r="P394" s="102"/>
      <c r="Q394" s="100"/>
      <c r="R394" s="331" t="str">
        <f t="shared" si="144"/>
        <v> </v>
      </c>
      <c r="S394" s="332" t="str">
        <f t="shared" si="159"/>
        <v> </v>
      </c>
      <c r="V394" s="167" t="str">
        <f t="shared" si="145"/>
        <v> </v>
      </c>
      <c r="W394" s="157" t="str">
        <f t="shared" si="160"/>
        <v> </v>
      </c>
      <c r="X394" s="102"/>
      <c r="Y394" s="100"/>
      <c r="Z394" s="331" t="str">
        <f t="shared" si="146"/>
        <v> </v>
      </c>
      <c r="AA394" s="332" t="str">
        <f t="shared" si="161"/>
        <v> </v>
      </c>
      <c r="AB394" s="335">
        <f t="shared" si="162"/>
        <v>0</v>
      </c>
      <c r="AF394" s="189" t="str">
        <f t="shared" si="147"/>
        <v> </v>
      </c>
      <c r="AG394" s="189" t="str">
        <f t="shared" si="148"/>
        <v> </v>
      </c>
      <c r="AH394" s="189" t="str">
        <f t="shared" si="149"/>
        <v> </v>
      </c>
      <c r="AI394" s="189" t="str">
        <f t="shared" si="150"/>
        <v> </v>
      </c>
      <c r="AJ394" s="189" t="str">
        <f t="shared" si="151"/>
        <v> </v>
      </c>
      <c r="AK394" s="189" t="str">
        <f t="shared" si="152"/>
        <v> </v>
      </c>
      <c r="AL394" s="189" t="str">
        <f t="shared" si="153"/>
        <v> </v>
      </c>
      <c r="AM394" s="189" t="str">
        <f t="shared" si="154"/>
        <v> </v>
      </c>
      <c r="AN394" s="189" t="str">
        <f t="shared" si="155"/>
        <v> </v>
      </c>
      <c r="AO394" s="189" t="str">
        <f t="shared" si="156"/>
        <v> </v>
      </c>
    </row>
    <row r="395" spans="1:41" ht="12.75">
      <c r="A395" s="246" t="str">
        <f t="shared" si="157"/>
        <v> </v>
      </c>
      <c r="J395" s="184" t="str">
        <f t="shared" si="142"/>
        <v> </v>
      </c>
      <c r="K395" s="100"/>
      <c r="L395" s="325"/>
      <c r="N395" s="167" t="str">
        <f t="shared" si="143"/>
        <v> </v>
      </c>
      <c r="O395" s="157" t="str">
        <f t="shared" si="158"/>
        <v> </v>
      </c>
      <c r="P395" s="102"/>
      <c r="Q395" s="100"/>
      <c r="R395" s="331" t="str">
        <f t="shared" si="144"/>
        <v> </v>
      </c>
      <c r="S395" s="332" t="str">
        <f t="shared" si="159"/>
        <v> </v>
      </c>
      <c r="V395" s="167" t="str">
        <f t="shared" si="145"/>
        <v> </v>
      </c>
      <c r="W395" s="157" t="str">
        <f t="shared" si="160"/>
        <v> </v>
      </c>
      <c r="X395" s="102"/>
      <c r="Y395" s="100"/>
      <c r="Z395" s="331" t="str">
        <f t="shared" si="146"/>
        <v> </v>
      </c>
      <c r="AA395" s="332" t="str">
        <f t="shared" si="161"/>
        <v> </v>
      </c>
      <c r="AB395" s="335">
        <f t="shared" si="162"/>
        <v>0</v>
      </c>
      <c r="AF395" s="189" t="str">
        <f t="shared" si="147"/>
        <v> </v>
      </c>
      <c r="AG395" s="189" t="str">
        <f t="shared" si="148"/>
        <v> </v>
      </c>
      <c r="AH395" s="189" t="str">
        <f t="shared" si="149"/>
        <v> </v>
      </c>
      <c r="AI395" s="189" t="str">
        <f t="shared" si="150"/>
        <v> </v>
      </c>
      <c r="AJ395" s="189" t="str">
        <f t="shared" si="151"/>
        <v> </v>
      </c>
      <c r="AK395" s="189" t="str">
        <f t="shared" si="152"/>
        <v> </v>
      </c>
      <c r="AL395" s="189" t="str">
        <f t="shared" si="153"/>
        <v> </v>
      </c>
      <c r="AM395" s="189" t="str">
        <f t="shared" si="154"/>
        <v> </v>
      </c>
      <c r="AN395" s="189" t="str">
        <f t="shared" si="155"/>
        <v> </v>
      </c>
      <c r="AO395" s="189" t="str">
        <f t="shared" si="156"/>
        <v> </v>
      </c>
    </row>
    <row r="396" spans="1:41" ht="12.75">
      <c r="A396" s="246" t="str">
        <f t="shared" si="157"/>
        <v> </v>
      </c>
      <c r="J396" s="184" t="str">
        <f t="shared" si="142"/>
        <v> </v>
      </c>
      <c r="K396" s="100"/>
      <c r="L396" s="325"/>
      <c r="N396" s="167" t="str">
        <f t="shared" si="143"/>
        <v> </v>
      </c>
      <c r="O396" s="157" t="str">
        <f t="shared" si="158"/>
        <v> </v>
      </c>
      <c r="P396" s="102"/>
      <c r="Q396" s="100"/>
      <c r="R396" s="331" t="str">
        <f t="shared" si="144"/>
        <v> </v>
      </c>
      <c r="S396" s="332" t="str">
        <f t="shared" si="159"/>
        <v> </v>
      </c>
      <c r="V396" s="167" t="str">
        <f t="shared" si="145"/>
        <v> </v>
      </c>
      <c r="W396" s="157" t="str">
        <f t="shared" si="160"/>
        <v> </v>
      </c>
      <c r="X396" s="102"/>
      <c r="Y396" s="100"/>
      <c r="Z396" s="331" t="str">
        <f t="shared" si="146"/>
        <v> </v>
      </c>
      <c r="AA396" s="332" t="str">
        <f t="shared" si="161"/>
        <v> </v>
      </c>
      <c r="AB396" s="335">
        <f t="shared" si="162"/>
        <v>0</v>
      </c>
      <c r="AF396" s="189" t="str">
        <f t="shared" si="147"/>
        <v> </v>
      </c>
      <c r="AG396" s="189" t="str">
        <f t="shared" si="148"/>
        <v> </v>
      </c>
      <c r="AH396" s="189" t="str">
        <f t="shared" si="149"/>
        <v> </v>
      </c>
      <c r="AI396" s="189" t="str">
        <f t="shared" si="150"/>
        <v> </v>
      </c>
      <c r="AJ396" s="189" t="str">
        <f t="shared" si="151"/>
        <v> </v>
      </c>
      <c r="AK396" s="189" t="str">
        <f t="shared" si="152"/>
        <v> </v>
      </c>
      <c r="AL396" s="189" t="str">
        <f t="shared" si="153"/>
        <v> </v>
      </c>
      <c r="AM396" s="189" t="str">
        <f t="shared" si="154"/>
        <v> </v>
      </c>
      <c r="AN396" s="189" t="str">
        <f t="shared" si="155"/>
        <v> </v>
      </c>
      <c r="AO396" s="189" t="str">
        <f t="shared" si="156"/>
        <v> </v>
      </c>
    </row>
    <row r="397" spans="1:41" ht="12.75">
      <c r="A397" s="246" t="str">
        <f t="shared" si="157"/>
        <v> </v>
      </c>
      <c r="J397" s="184" t="str">
        <f t="shared" si="142"/>
        <v> </v>
      </c>
      <c r="K397" s="100"/>
      <c r="L397" s="325"/>
      <c r="N397" s="167" t="str">
        <f t="shared" si="143"/>
        <v> </v>
      </c>
      <c r="O397" s="157" t="str">
        <f t="shared" si="158"/>
        <v> </v>
      </c>
      <c r="P397" s="102"/>
      <c r="Q397" s="100"/>
      <c r="R397" s="331" t="str">
        <f t="shared" si="144"/>
        <v> </v>
      </c>
      <c r="S397" s="332" t="str">
        <f t="shared" si="159"/>
        <v> </v>
      </c>
      <c r="V397" s="167" t="str">
        <f t="shared" si="145"/>
        <v> </v>
      </c>
      <c r="W397" s="157" t="str">
        <f t="shared" si="160"/>
        <v> </v>
      </c>
      <c r="X397" s="102"/>
      <c r="Y397" s="100"/>
      <c r="Z397" s="331" t="str">
        <f t="shared" si="146"/>
        <v> </v>
      </c>
      <c r="AA397" s="332" t="str">
        <f t="shared" si="161"/>
        <v> </v>
      </c>
      <c r="AB397" s="335">
        <f t="shared" si="162"/>
        <v>0</v>
      </c>
      <c r="AF397" s="189" t="str">
        <f t="shared" si="147"/>
        <v> </v>
      </c>
      <c r="AG397" s="189" t="str">
        <f t="shared" si="148"/>
        <v> </v>
      </c>
      <c r="AH397" s="189" t="str">
        <f t="shared" si="149"/>
        <v> </v>
      </c>
      <c r="AI397" s="189" t="str">
        <f t="shared" si="150"/>
        <v> </v>
      </c>
      <c r="AJ397" s="189" t="str">
        <f t="shared" si="151"/>
        <v> </v>
      </c>
      <c r="AK397" s="189" t="str">
        <f t="shared" si="152"/>
        <v> </v>
      </c>
      <c r="AL397" s="189" t="str">
        <f t="shared" si="153"/>
        <v> </v>
      </c>
      <c r="AM397" s="189" t="str">
        <f t="shared" si="154"/>
        <v> </v>
      </c>
      <c r="AN397" s="189" t="str">
        <f t="shared" si="155"/>
        <v> </v>
      </c>
      <c r="AO397" s="189" t="str">
        <f t="shared" si="156"/>
        <v> </v>
      </c>
    </row>
    <row r="398" spans="1:41" ht="12.75">
      <c r="A398" s="246" t="str">
        <f t="shared" si="157"/>
        <v> </v>
      </c>
      <c r="J398" s="184" t="str">
        <f t="shared" si="142"/>
        <v> </v>
      </c>
      <c r="K398" s="100"/>
      <c r="L398" s="325"/>
      <c r="N398" s="167" t="str">
        <f t="shared" si="143"/>
        <v> </v>
      </c>
      <c r="O398" s="157" t="str">
        <f t="shared" si="158"/>
        <v> </v>
      </c>
      <c r="P398" s="102"/>
      <c r="Q398" s="100"/>
      <c r="R398" s="331" t="str">
        <f t="shared" si="144"/>
        <v> </v>
      </c>
      <c r="S398" s="332" t="str">
        <f t="shared" si="159"/>
        <v> </v>
      </c>
      <c r="V398" s="167" t="str">
        <f t="shared" si="145"/>
        <v> </v>
      </c>
      <c r="W398" s="157" t="str">
        <f t="shared" si="160"/>
        <v> </v>
      </c>
      <c r="X398" s="102"/>
      <c r="Y398" s="100"/>
      <c r="Z398" s="331" t="str">
        <f t="shared" si="146"/>
        <v> </v>
      </c>
      <c r="AA398" s="332" t="str">
        <f t="shared" si="161"/>
        <v> </v>
      </c>
      <c r="AB398" s="335">
        <f t="shared" si="162"/>
        <v>0</v>
      </c>
      <c r="AF398" s="189" t="str">
        <f t="shared" si="147"/>
        <v> </v>
      </c>
      <c r="AG398" s="189" t="str">
        <f t="shared" si="148"/>
        <v> </v>
      </c>
      <c r="AH398" s="189" t="str">
        <f t="shared" si="149"/>
        <v> </v>
      </c>
      <c r="AI398" s="189" t="str">
        <f t="shared" si="150"/>
        <v> </v>
      </c>
      <c r="AJ398" s="189" t="str">
        <f t="shared" si="151"/>
        <v> </v>
      </c>
      <c r="AK398" s="189" t="str">
        <f t="shared" si="152"/>
        <v> </v>
      </c>
      <c r="AL398" s="189" t="str">
        <f t="shared" si="153"/>
        <v> </v>
      </c>
      <c r="AM398" s="189" t="str">
        <f t="shared" si="154"/>
        <v> </v>
      </c>
      <c r="AN398" s="189" t="str">
        <f t="shared" si="155"/>
        <v> </v>
      </c>
      <c r="AO398" s="189" t="str">
        <f t="shared" si="156"/>
        <v> </v>
      </c>
    </row>
    <row r="399" spans="1:41" ht="12.75">
      <c r="A399" s="246" t="str">
        <f t="shared" si="157"/>
        <v> </v>
      </c>
      <c r="J399" s="184" t="str">
        <f t="shared" si="142"/>
        <v> </v>
      </c>
      <c r="K399" s="100"/>
      <c r="L399" s="325"/>
      <c r="N399" s="167" t="str">
        <f t="shared" si="143"/>
        <v> </v>
      </c>
      <c r="O399" s="157" t="str">
        <f t="shared" si="158"/>
        <v> </v>
      </c>
      <c r="P399" s="102"/>
      <c r="Q399" s="100"/>
      <c r="R399" s="331" t="str">
        <f t="shared" si="144"/>
        <v> </v>
      </c>
      <c r="S399" s="332" t="str">
        <f t="shared" si="159"/>
        <v> </v>
      </c>
      <c r="V399" s="167" t="str">
        <f t="shared" si="145"/>
        <v> </v>
      </c>
      <c r="W399" s="157" t="str">
        <f t="shared" si="160"/>
        <v> </v>
      </c>
      <c r="X399" s="102"/>
      <c r="Y399" s="100"/>
      <c r="Z399" s="331" t="str">
        <f t="shared" si="146"/>
        <v> </v>
      </c>
      <c r="AA399" s="332" t="str">
        <f t="shared" si="161"/>
        <v> </v>
      </c>
      <c r="AB399" s="335">
        <f t="shared" si="162"/>
        <v>0</v>
      </c>
      <c r="AF399" s="189" t="str">
        <f t="shared" si="147"/>
        <v> </v>
      </c>
      <c r="AG399" s="189" t="str">
        <f t="shared" si="148"/>
        <v> </v>
      </c>
      <c r="AH399" s="189" t="str">
        <f t="shared" si="149"/>
        <v> </v>
      </c>
      <c r="AI399" s="189" t="str">
        <f t="shared" si="150"/>
        <v> </v>
      </c>
      <c r="AJ399" s="189" t="str">
        <f t="shared" si="151"/>
        <v> </v>
      </c>
      <c r="AK399" s="189" t="str">
        <f t="shared" si="152"/>
        <v> </v>
      </c>
      <c r="AL399" s="189" t="str">
        <f t="shared" si="153"/>
        <v> </v>
      </c>
      <c r="AM399" s="189" t="str">
        <f t="shared" si="154"/>
        <v> </v>
      </c>
      <c r="AN399" s="189" t="str">
        <f t="shared" si="155"/>
        <v> </v>
      </c>
      <c r="AO399" s="189" t="str">
        <f t="shared" si="156"/>
        <v> </v>
      </c>
    </row>
    <row r="400" spans="1:41" ht="12.75">
      <c r="A400" s="246" t="str">
        <f t="shared" si="157"/>
        <v> </v>
      </c>
      <c r="J400" s="184" t="str">
        <f t="shared" si="142"/>
        <v> </v>
      </c>
      <c r="K400" s="100"/>
      <c r="L400" s="325"/>
      <c r="N400" s="167" t="str">
        <f t="shared" si="143"/>
        <v> </v>
      </c>
      <c r="O400" s="157" t="str">
        <f t="shared" si="158"/>
        <v> </v>
      </c>
      <c r="P400" s="102"/>
      <c r="Q400" s="100"/>
      <c r="R400" s="331" t="str">
        <f t="shared" si="144"/>
        <v> </v>
      </c>
      <c r="S400" s="332" t="str">
        <f t="shared" si="159"/>
        <v> </v>
      </c>
      <c r="V400" s="167" t="str">
        <f t="shared" si="145"/>
        <v> </v>
      </c>
      <c r="W400" s="157" t="str">
        <f t="shared" si="160"/>
        <v> </v>
      </c>
      <c r="X400" s="102"/>
      <c r="Y400" s="100"/>
      <c r="Z400" s="331" t="str">
        <f t="shared" si="146"/>
        <v> </v>
      </c>
      <c r="AA400" s="332" t="str">
        <f t="shared" si="161"/>
        <v> </v>
      </c>
      <c r="AB400" s="335">
        <f t="shared" si="162"/>
        <v>0</v>
      </c>
      <c r="AF400" s="189" t="str">
        <f t="shared" si="147"/>
        <v> </v>
      </c>
      <c r="AG400" s="189" t="str">
        <f t="shared" si="148"/>
        <v> </v>
      </c>
      <c r="AH400" s="189" t="str">
        <f t="shared" si="149"/>
        <v> </v>
      </c>
      <c r="AI400" s="189" t="str">
        <f t="shared" si="150"/>
        <v> </v>
      </c>
      <c r="AJ400" s="189" t="str">
        <f t="shared" si="151"/>
        <v> </v>
      </c>
      <c r="AK400" s="189" t="str">
        <f t="shared" si="152"/>
        <v> </v>
      </c>
      <c r="AL400" s="189" t="str">
        <f t="shared" si="153"/>
        <v> </v>
      </c>
      <c r="AM400" s="189" t="str">
        <f t="shared" si="154"/>
        <v> </v>
      </c>
      <c r="AN400" s="189" t="str">
        <f t="shared" si="155"/>
        <v> </v>
      </c>
      <c r="AO400" s="189" t="str">
        <f t="shared" si="156"/>
        <v> </v>
      </c>
    </row>
    <row r="401" spans="1:41" ht="12.75">
      <c r="A401" s="246" t="str">
        <f t="shared" si="157"/>
        <v> </v>
      </c>
      <c r="J401" s="184" t="str">
        <f t="shared" si="142"/>
        <v> </v>
      </c>
      <c r="K401" s="100"/>
      <c r="L401" s="325"/>
      <c r="N401" s="167" t="str">
        <f t="shared" si="143"/>
        <v> </v>
      </c>
      <c r="O401" s="157" t="str">
        <f t="shared" si="158"/>
        <v> </v>
      </c>
      <c r="P401" s="102"/>
      <c r="Q401" s="100"/>
      <c r="R401" s="331" t="str">
        <f t="shared" si="144"/>
        <v> </v>
      </c>
      <c r="S401" s="332" t="str">
        <f t="shared" si="159"/>
        <v> </v>
      </c>
      <c r="V401" s="167" t="str">
        <f t="shared" si="145"/>
        <v> </v>
      </c>
      <c r="W401" s="157" t="str">
        <f t="shared" si="160"/>
        <v> </v>
      </c>
      <c r="X401" s="102"/>
      <c r="Y401" s="100"/>
      <c r="Z401" s="331" t="str">
        <f t="shared" si="146"/>
        <v> </v>
      </c>
      <c r="AA401" s="332" t="str">
        <f t="shared" si="161"/>
        <v> </v>
      </c>
      <c r="AB401" s="335">
        <f t="shared" si="162"/>
        <v>0</v>
      </c>
      <c r="AF401" s="189" t="str">
        <f t="shared" si="147"/>
        <v> </v>
      </c>
      <c r="AG401" s="189" t="str">
        <f t="shared" si="148"/>
        <v> </v>
      </c>
      <c r="AH401" s="189" t="str">
        <f t="shared" si="149"/>
        <v> </v>
      </c>
      <c r="AI401" s="189" t="str">
        <f t="shared" si="150"/>
        <v> </v>
      </c>
      <c r="AJ401" s="189" t="str">
        <f t="shared" si="151"/>
        <v> </v>
      </c>
      <c r="AK401" s="189" t="str">
        <f t="shared" si="152"/>
        <v> </v>
      </c>
      <c r="AL401" s="189" t="str">
        <f t="shared" si="153"/>
        <v> </v>
      </c>
      <c r="AM401" s="189" t="str">
        <f t="shared" si="154"/>
        <v> </v>
      </c>
      <c r="AN401" s="189" t="str">
        <f t="shared" si="155"/>
        <v> </v>
      </c>
      <c r="AO401" s="189" t="str">
        <f t="shared" si="156"/>
        <v> </v>
      </c>
    </row>
    <row r="402" spans="1:41" ht="12.75">
      <c r="A402" s="246" t="str">
        <f t="shared" si="157"/>
        <v> </v>
      </c>
      <c r="J402" s="184" t="str">
        <f t="shared" si="142"/>
        <v> </v>
      </c>
      <c r="K402" s="100"/>
      <c r="L402" s="325"/>
      <c r="N402" s="167" t="str">
        <f t="shared" si="143"/>
        <v> </v>
      </c>
      <c r="O402" s="157" t="str">
        <f t="shared" si="158"/>
        <v> </v>
      </c>
      <c r="P402" s="102"/>
      <c r="Q402" s="100"/>
      <c r="R402" s="331" t="str">
        <f t="shared" si="144"/>
        <v> </v>
      </c>
      <c r="S402" s="332" t="str">
        <f t="shared" si="159"/>
        <v> </v>
      </c>
      <c r="V402" s="167" t="str">
        <f t="shared" si="145"/>
        <v> </v>
      </c>
      <c r="W402" s="157" t="str">
        <f t="shared" si="160"/>
        <v> </v>
      </c>
      <c r="X402" s="102"/>
      <c r="Y402" s="100"/>
      <c r="Z402" s="331" t="str">
        <f t="shared" si="146"/>
        <v> </v>
      </c>
      <c r="AA402" s="332" t="str">
        <f t="shared" si="161"/>
        <v> </v>
      </c>
      <c r="AB402" s="335">
        <f t="shared" si="162"/>
        <v>0</v>
      </c>
      <c r="AF402" s="189" t="str">
        <f t="shared" si="147"/>
        <v> </v>
      </c>
      <c r="AG402" s="189" t="str">
        <f t="shared" si="148"/>
        <v> </v>
      </c>
      <c r="AH402" s="189" t="str">
        <f t="shared" si="149"/>
        <v> </v>
      </c>
      <c r="AI402" s="189" t="str">
        <f t="shared" si="150"/>
        <v> </v>
      </c>
      <c r="AJ402" s="189" t="str">
        <f t="shared" si="151"/>
        <v> </v>
      </c>
      <c r="AK402" s="189" t="str">
        <f t="shared" si="152"/>
        <v> </v>
      </c>
      <c r="AL402" s="189" t="str">
        <f t="shared" si="153"/>
        <v> </v>
      </c>
      <c r="AM402" s="189" t="str">
        <f t="shared" si="154"/>
        <v> </v>
      </c>
      <c r="AN402" s="189" t="str">
        <f t="shared" si="155"/>
        <v> </v>
      </c>
      <c r="AO402" s="189" t="str">
        <f t="shared" si="156"/>
        <v> </v>
      </c>
    </row>
    <row r="403" spans="1:41" ht="12.75">
      <c r="A403" s="246" t="str">
        <f t="shared" si="157"/>
        <v> </v>
      </c>
      <c r="J403" s="184" t="str">
        <f t="shared" si="142"/>
        <v> </v>
      </c>
      <c r="K403" s="100"/>
      <c r="L403" s="325"/>
      <c r="N403" s="167" t="str">
        <f t="shared" si="143"/>
        <v> </v>
      </c>
      <c r="O403" s="157" t="str">
        <f t="shared" si="158"/>
        <v> </v>
      </c>
      <c r="P403" s="102"/>
      <c r="Q403" s="100"/>
      <c r="R403" s="331" t="str">
        <f t="shared" si="144"/>
        <v> </v>
      </c>
      <c r="S403" s="332" t="str">
        <f t="shared" si="159"/>
        <v> </v>
      </c>
      <c r="V403" s="167" t="str">
        <f t="shared" si="145"/>
        <v> </v>
      </c>
      <c r="W403" s="157" t="str">
        <f t="shared" si="160"/>
        <v> </v>
      </c>
      <c r="X403" s="102"/>
      <c r="Y403" s="100"/>
      <c r="Z403" s="331" t="str">
        <f t="shared" si="146"/>
        <v> </v>
      </c>
      <c r="AA403" s="332" t="str">
        <f t="shared" si="161"/>
        <v> </v>
      </c>
      <c r="AB403" s="335">
        <f t="shared" si="162"/>
        <v>0</v>
      </c>
      <c r="AF403" s="189" t="str">
        <f t="shared" si="147"/>
        <v> </v>
      </c>
      <c r="AG403" s="189" t="str">
        <f t="shared" si="148"/>
        <v> </v>
      </c>
      <c r="AH403" s="189" t="str">
        <f t="shared" si="149"/>
        <v> </v>
      </c>
      <c r="AI403" s="189" t="str">
        <f t="shared" si="150"/>
        <v> </v>
      </c>
      <c r="AJ403" s="189" t="str">
        <f t="shared" si="151"/>
        <v> </v>
      </c>
      <c r="AK403" s="189" t="str">
        <f t="shared" si="152"/>
        <v> </v>
      </c>
      <c r="AL403" s="189" t="str">
        <f t="shared" si="153"/>
        <v> </v>
      </c>
      <c r="AM403" s="189" t="str">
        <f t="shared" si="154"/>
        <v> </v>
      </c>
      <c r="AN403" s="189" t="str">
        <f t="shared" si="155"/>
        <v> </v>
      </c>
      <c r="AO403" s="189" t="str">
        <f t="shared" si="156"/>
        <v> </v>
      </c>
    </row>
    <row r="404" spans="1:41" ht="12.75">
      <c r="A404" s="246" t="str">
        <f t="shared" si="157"/>
        <v> </v>
      </c>
      <c r="J404" s="184" t="str">
        <f t="shared" si="142"/>
        <v> </v>
      </c>
      <c r="K404" s="100"/>
      <c r="L404" s="325"/>
      <c r="N404" s="167" t="str">
        <f t="shared" si="143"/>
        <v> </v>
      </c>
      <c r="O404" s="157" t="str">
        <f t="shared" si="158"/>
        <v> </v>
      </c>
      <c r="P404" s="102"/>
      <c r="Q404" s="100"/>
      <c r="R404" s="331" t="str">
        <f t="shared" si="144"/>
        <v> </v>
      </c>
      <c r="S404" s="332" t="str">
        <f t="shared" si="159"/>
        <v> </v>
      </c>
      <c r="V404" s="167" t="str">
        <f t="shared" si="145"/>
        <v> </v>
      </c>
      <c r="W404" s="157" t="str">
        <f t="shared" si="160"/>
        <v> </v>
      </c>
      <c r="X404" s="102"/>
      <c r="Y404" s="100"/>
      <c r="Z404" s="331" t="str">
        <f t="shared" si="146"/>
        <v> </v>
      </c>
      <c r="AA404" s="332" t="str">
        <f t="shared" si="161"/>
        <v> </v>
      </c>
      <c r="AB404" s="335">
        <f t="shared" si="162"/>
        <v>0</v>
      </c>
      <c r="AF404" s="189" t="str">
        <f t="shared" si="147"/>
        <v> </v>
      </c>
      <c r="AG404" s="189" t="str">
        <f t="shared" si="148"/>
        <v> </v>
      </c>
      <c r="AH404" s="189" t="str">
        <f t="shared" si="149"/>
        <v> </v>
      </c>
      <c r="AI404" s="189" t="str">
        <f t="shared" si="150"/>
        <v> </v>
      </c>
      <c r="AJ404" s="189" t="str">
        <f t="shared" si="151"/>
        <v> </v>
      </c>
      <c r="AK404" s="189" t="str">
        <f t="shared" si="152"/>
        <v> </v>
      </c>
      <c r="AL404" s="189" t="str">
        <f t="shared" si="153"/>
        <v> </v>
      </c>
      <c r="AM404" s="189" t="str">
        <f t="shared" si="154"/>
        <v> </v>
      </c>
      <c r="AN404" s="189" t="str">
        <f t="shared" si="155"/>
        <v> </v>
      </c>
      <c r="AO404" s="189" t="str">
        <f t="shared" si="156"/>
        <v> </v>
      </c>
    </row>
    <row r="405" spans="1:41" ht="12.75">
      <c r="A405" s="246" t="str">
        <f t="shared" si="157"/>
        <v> </v>
      </c>
      <c r="J405" s="184" t="str">
        <f t="shared" si="142"/>
        <v> </v>
      </c>
      <c r="K405" s="100"/>
      <c r="L405" s="325"/>
      <c r="N405" s="167" t="str">
        <f t="shared" si="143"/>
        <v> </v>
      </c>
      <c r="O405" s="157" t="str">
        <f t="shared" si="158"/>
        <v> </v>
      </c>
      <c r="P405" s="102"/>
      <c r="Q405" s="100"/>
      <c r="R405" s="331" t="str">
        <f t="shared" si="144"/>
        <v> </v>
      </c>
      <c r="S405" s="332" t="str">
        <f t="shared" si="159"/>
        <v> </v>
      </c>
      <c r="V405" s="167" t="str">
        <f t="shared" si="145"/>
        <v> </v>
      </c>
      <c r="W405" s="157" t="str">
        <f t="shared" si="160"/>
        <v> </v>
      </c>
      <c r="X405" s="102"/>
      <c r="Y405" s="100"/>
      <c r="Z405" s="331" t="str">
        <f t="shared" si="146"/>
        <v> </v>
      </c>
      <c r="AA405" s="332" t="str">
        <f t="shared" si="161"/>
        <v> </v>
      </c>
      <c r="AB405" s="335">
        <f t="shared" si="162"/>
        <v>0</v>
      </c>
      <c r="AF405" s="189" t="str">
        <f t="shared" si="147"/>
        <v> </v>
      </c>
      <c r="AG405" s="189" t="str">
        <f t="shared" si="148"/>
        <v> </v>
      </c>
      <c r="AH405" s="189" t="str">
        <f t="shared" si="149"/>
        <v> </v>
      </c>
      <c r="AI405" s="189" t="str">
        <f t="shared" si="150"/>
        <v> </v>
      </c>
      <c r="AJ405" s="189" t="str">
        <f t="shared" si="151"/>
        <v> </v>
      </c>
      <c r="AK405" s="189" t="str">
        <f t="shared" si="152"/>
        <v> </v>
      </c>
      <c r="AL405" s="189" t="str">
        <f t="shared" si="153"/>
        <v> </v>
      </c>
      <c r="AM405" s="189" t="str">
        <f t="shared" si="154"/>
        <v> </v>
      </c>
      <c r="AN405" s="189" t="str">
        <f t="shared" si="155"/>
        <v> </v>
      </c>
      <c r="AO405" s="189" t="str">
        <f t="shared" si="156"/>
        <v> </v>
      </c>
    </row>
    <row r="406" spans="1:41" ht="12.75">
      <c r="A406" s="246" t="str">
        <f t="shared" si="157"/>
        <v> </v>
      </c>
      <c r="J406" s="184" t="str">
        <f t="shared" si="142"/>
        <v> </v>
      </c>
      <c r="K406" s="100"/>
      <c r="L406" s="325"/>
      <c r="N406" s="167" t="str">
        <f t="shared" si="143"/>
        <v> </v>
      </c>
      <c r="O406" s="157" t="str">
        <f t="shared" si="158"/>
        <v> </v>
      </c>
      <c r="P406" s="102"/>
      <c r="Q406" s="100"/>
      <c r="R406" s="331" t="str">
        <f t="shared" si="144"/>
        <v> </v>
      </c>
      <c r="S406" s="332" t="str">
        <f t="shared" si="159"/>
        <v> </v>
      </c>
      <c r="V406" s="167" t="str">
        <f t="shared" si="145"/>
        <v> </v>
      </c>
      <c r="W406" s="157" t="str">
        <f t="shared" si="160"/>
        <v> </v>
      </c>
      <c r="X406" s="102"/>
      <c r="Y406" s="100"/>
      <c r="Z406" s="331" t="str">
        <f t="shared" si="146"/>
        <v> </v>
      </c>
      <c r="AA406" s="332" t="str">
        <f t="shared" si="161"/>
        <v> </v>
      </c>
      <c r="AB406" s="335">
        <f t="shared" si="162"/>
        <v>0</v>
      </c>
      <c r="AF406" s="189" t="str">
        <f t="shared" si="147"/>
        <v> </v>
      </c>
      <c r="AG406" s="189" t="str">
        <f t="shared" si="148"/>
        <v> </v>
      </c>
      <c r="AH406" s="189" t="str">
        <f t="shared" si="149"/>
        <v> </v>
      </c>
      <c r="AI406" s="189" t="str">
        <f t="shared" si="150"/>
        <v> </v>
      </c>
      <c r="AJ406" s="189" t="str">
        <f t="shared" si="151"/>
        <v> </v>
      </c>
      <c r="AK406" s="189" t="str">
        <f t="shared" si="152"/>
        <v> </v>
      </c>
      <c r="AL406" s="189" t="str">
        <f t="shared" si="153"/>
        <v> </v>
      </c>
      <c r="AM406" s="189" t="str">
        <f t="shared" si="154"/>
        <v> </v>
      </c>
      <c r="AN406" s="189" t="str">
        <f t="shared" si="155"/>
        <v> </v>
      </c>
      <c r="AO406" s="189" t="str">
        <f t="shared" si="156"/>
        <v> </v>
      </c>
    </row>
    <row r="407" spans="1:41" ht="12.75">
      <c r="A407" s="246" t="str">
        <f t="shared" si="157"/>
        <v> </v>
      </c>
      <c r="J407" s="184" t="str">
        <f t="shared" si="142"/>
        <v> </v>
      </c>
      <c r="K407" s="100"/>
      <c r="L407" s="325"/>
      <c r="N407" s="167" t="str">
        <f t="shared" si="143"/>
        <v> </v>
      </c>
      <c r="O407" s="157" t="str">
        <f t="shared" si="158"/>
        <v> </v>
      </c>
      <c r="P407" s="102"/>
      <c r="Q407" s="100"/>
      <c r="R407" s="331" t="str">
        <f t="shared" si="144"/>
        <v> </v>
      </c>
      <c r="S407" s="332" t="str">
        <f t="shared" si="159"/>
        <v> </v>
      </c>
      <c r="V407" s="167" t="str">
        <f t="shared" si="145"/>
        <v> </v>
      </c>
      <c r="W407" s="157" t="str">
        <f t="shared" si="160"/>
        <v> </v>
      </c>
      <c r="X407" s="102"/>
      <c r="Y407" s="100"/>
      <c r="Z407" s="331" t="str">
        <f t="shared" si="146"/>
        <v> </v>
      </c>
      <c r="AA407" s="332" t="str">
        <f t="shared" si="161"/>
        <v> </v>
      </c>
      <c r="AB407" s="335">
        <f t="shared" si="162"/>
        <v>0</v>
      </c>
      <c r="AF407" s="189" t="str">
        <f t="shared" si="147"/>
        <v> </v>
      </c>
      <c r="AG407" s="189" t="str">
        <f t="shared" si="148"/>
        <v> </v>
      </c>
      <c r="AH407" s="189" t="str">
        <f t="shared" si="149"/>
        <v> </v>
      </c>
      <c r="AI407" s="189" t="str">
        <f t="shared" si="150"/>
        <v> </v>
      </c>
      <c r="AJ407" s="189" t="str">
        <f t="shared" si="151"/>
        <v> </v>
      </c>
      <c r="AK407" s="189" t="str">
        <f t="shared" si="152"/>
        <v> </v>
      </c>
      <c r="AL407" s="189" t="str">
        <f t="shared" si="153"/>
        <v> </v>
      </c>
      <c r="AM407" s="189" t="str">
        <f t="shared" si="154"/>
        <v> </v>
      </c>
      <c r="AN407" s="189" t="str">
        <f t="shared" si="155"/>
        <v> </v>
      </c>
      <c r="AO407" s="189" t="str">
        <f t="shared" si="156"/>
        <v> </v>
      </c>
    </row>
    <row r="408" spans="1:41" ht="12.75">
      <c r="A408" s="246" t="str">
        <f t="shared" si="157"/>
        <v> </v>
      </c>
      <c r="J408" s="184" t="str">
        <f t="shared" si="142"/>
        <v> </v>
      </c>
      <c r="K408" s="100"/>
      <c r="L408" s="325"/>
      <c r="N408" s="167" t="str">
        <f t="shared" si="143"/>
        <v> </v>
      </c>
      <c r="O408" s="157" t="str">
        <f t="shared" si="158"/>
        <v> </v>
      </c>
      <c r="P408" s="102"/>
      <c r="Q408" s="100"/>
      <c r="R408" s="331" t="str">
        <f t="shared" si="144"/>
        <v> </v>
      </c>
      <c r="S408" s="332" t="str">
        <f t="shared" si="159"/>
        <v> </v>
      </c>
      <c r="V408" s="167" t="str">
        <f t="shared" si="145"/>
        <v> </v>
      </c>
      <c r="W408" s="157" t="str">
        <f t="shared" si="160"/>
        <v> </v>
      </c>
      <c r="X408" s="102"/>
      <c r="Y408" s="100"/>
      <c r="Z408" s="331" t="str">
        <f t="shared" si="146"/>
        <v> </v>
      </c>
      <c r="AA408" s="332" t="str">
        <f t="shared" si="161"/>
        <v> </v>
      </c>
      <c r="AB408" s="335">
        <f t="shared" si="162"/>
        <v>0</v>
      </c>
      <c r="AF408" s="189" t="str">
        <f t="shared" si="147"/>
        <v> </v>
      </c>
      <c r="AG408" s="189" t="str">
        <f t="shared" si="148"/>
        <v> </v>
      </c>
      <c r="AH408" s="189" t="str">
        <f t="shared" si="149"/>
        <v> </v>
      </c>
      <c r="AI408" s="189" t="str">
        <f t="shared" si="150"/>
        <v> </v>
      </c>
      <c r="AJ408" s="189" t="str">
        <f t="shared" si="151"/>
        <v> </v>
      </c>
      <c r="AK408" s="189" t="str">
        <f t="shared" si="152"/>
        <v> </v>
      </c>
      <c r="AL408" s="189" t="str">
        <f t="shared" si="153"/>
        <v> </v>
      </c>
      <c r="AM408" s="189" t="str">
        <f t="shared" si="154"/>
        <v> </v>
      </c>
      <c r="AN408" s="189" t="str">
        <f t="shared" si="155"/>
        <v> </v>
      </c>
      <c r="AO408" s="189" t="str">
        <f t="shared" si="156"/>
        <v> </v>
      </c>
    </row>
    <row r="409" spans="1:41" ht="12.75">
      <c r="A409" s="246" t="str">
        <f t="shared" si="157"/>
        <v> </v>
      </c>
      <c r="J409" s="184" t="str">
        <f t="shared" si="142"/>
        <v> </v>
      </c>
      <c r="K409" s="100"/>
      <c r="L409" s="325"/>
      <c r="N409" s="167" t="str">
        <f t="shared" si="143"/>
        <v> </v>
      </c>
      <c r="O409" s="157" t="str">
        <f t="shared" si="158"/>
        <v> </v>
      </c>
      <c r="P409" s="102"/>
      <c r="Q409" s="100"/>
      <c r="R409" s="331" t="str">
        <f t="shared" si="144"/>
        <v> </v>
      </c>
      <c r="S409" s="332" t="str">
        <f t="shared" si="159"/>
        <v> </v>
      </c>
      <c r="V409" s="167" t="str">
        <f t="shared" si="145"/>
        <v> </v>
      </c>
      <c r="W409" s="157" t="str">
        <f t="shared" si="160"/>
        <v> </v>
      </c>
      <c r="X409" s="102"/>
      <c r="Y409" s="100"/>
      <c r="Z409" s="331" t="str">
        <f t="shared" si="146"/>
        <v> </v>
      </c>
      <c r="AA409" s="332" t="str">
        <f t="shared" si="161"/>
        <v> </v>
      </c>
      <c r="AB409" s="335">
        <f t="shared" si="162"/>
        <v>0</v>
      </c>
      <c r="AF409" s="189" t="str">
        <f t="shared" si="147"/>
        <v> </v>
      </c>
      <c r="AG409" s="189" t="str">
        <f t="shared" si="148"/>
        <v> </v>
      </c>
      <c r="AH409" s="189" t="str">
        <f t="shared" si="149"/>
        <v> </v>
      </c>
      <c r="AI409" s="189" t="str">
        <f t="shared" si="150"/>
        <v> </v>
      </c>
      <c r="AJ409" s="189" t="str">
        <f t="shared" si="151"/>
        <v> </v>
      </c>
      <c r="AK409" s="189" t="str">
        <f t="shared" si="152"/>
        <v> </v>
      </c>
      <c r="AL409" s="189" t="str">
        <f t="shared" si="153"/>
        <v> </v>
      </c>
      <c r="AM409" s="189" t="str">
        <f t="shared" si="154"/>
        <v> </v>
      </c>
      <c r="AN409" s="189" t="str">
        <f t="shared" si="155"/>
        <v> </v>
      </c>
      <c r="AO409" s="189" t="str">
        <f t="shared" si="156"/>
        <v> </v>
      </c>
    </row>
    <row r="410" spans="1:41" ht="12.75">
      <c r="A410" s="246" t="str">
        <f t="shared" si="157"/>
        <v> </v>
      </c>
      <c r="J410" s="184" t="str">
        <f t="shared" si="142"/>
        <v> </v>
      </c>
      <c r="K410" s="100"/>
      <c r="L410" s="325"/>
      <c r="N410" s="167" t="str">
        <f t="shared" si="143"/>
        <v> </v>
      </c>
      <c r="O410" s="157" t="str">
        <f t="shared" si="158"/>
        <v> </v>
      </c>
      <c r="P410" s="102"/>
      <c r="Q410" s="100"/>
      <c r="R410" s="331" t="str">
        <f t="shared" si="144"/>
        <v> </v>
      </c>
      <c r="S410" s="332" t="str">
        <f t="shared" si="159"/>
        <v> </v>
      </c>
      <c r="V410" s="167" t="str">
        <f t="shared" si="145"/>
        <v> </v>
      </c>
      <c r="W410" s="157" t="str">
        <f t="shared" si="160"/>
        <v> </v>
      </c>
      <c r="X410" s="102"/>
      <c r="Y410" s="100"/>
      <c r="Z410" s="331" t="str">
        <f t="shared" si="146"/>
        <v> </v>
      </c>
      <c r="AA410" s="332" t="str">
        <f t="shared" si="161"/>
        <v> </v>
      </c>
      <c r="AB410" s="335">
        <f t="shared" si="162"/>
        <v>0</v>
      </c>
      <c r="AF410" s="189" t="str">
        <f t="shared" si="147"/>
        <v> </v>
      </c>
      <c r="AG410" s="189" t="str">
        <f t="shared" si="148"/>
        <v> </v>
      </c>
      <c r="AH410" s="189" t="str">
        <f t="shared" si="149"/>
        <v> </v>
      </c>
      <c r="AI410" s="189" t="str">
        <f t="shared" si="150"/>
        <v> </v>
      </c>
      <c r="AJ410" s="189" t="str">
        <f t="shared" si="151"/>
        <v> </v>
      </c>
      <c r="AK410" s="189" t="str">
        <f t="shared" si="152"/>
        <v> </v>
      </c>
      <c r="AL410" s="189" t="str">
        <f t="shared" si="153"/>
        <v> </v>
      </c>
      <c r="AM410" s="189" t="str">
        <f t="shared" si="154"/>
        <v> </v>
      </c>
      <c r="AN410" s="189" t="str">
        <f t="shared" si="155"/>
        <v> </v>
      </c>
      <c r="AO410" s="189" t="str">
        <f t="shared" si="156"/>
        <v> </v>
      </c>
    </row>
    <row r="411" spans="1:41" ht="12.75">
      <c r="A411" s="246" t="str">
        <f t="shared" si="157"/>
        <v> </v>
      </c>
      <c r="J411" s="184" t="str">
        <f t="shared" si="142"/>
        <v> </v>
      </c>
      <c r="K411" s="100"/>
      <c r="L411" s="325"/>
      <c r="N411" s="167" t="str">
        <f t="shared" si="143"/>
        <v> </v>
      </c>
      <c r="O411" s="157" t="str">
        <f t="shared" si="158"/>
        <v> </v>
      </c>
      <c r="P411" s="102"/>
      <c r="Q411" s="100"/>
      <c r="R411" s="331" t="str">
        <f t="shared" si="144"/>
        <v> </v>
      </c>
      <c r="S411" s="332" t="str">
        <f t="shared" si="159"/>
        <v> </v>
      </c>
      <c r="V411" s="167" t="str">
        <f t="shared" si="145"/>
        <v> </v>
      </c>
      <c r="W411" s="157" t="str">
        <f t="shared" si="160"/>
        <v> </v>
      </c>
      <c r="X411" s="102"/>
      <c r="Y411" s="100"/>
      <c r="Z411" s="331" t="str">
        <f t="shared" si="146"/>
        <v> </v>
      </c>
      <c r="AA411" s="332" t="str">
        <f t="shared" si="161"/>
        <v> </v>
      </c>
      <c r="AB411" s="335">
        <f t="shared" si="162"/>
        <v>0</v>
      </c>
      <c r="AF411" s="189" t="str">
        <f t="shared" si="147"/>
        <v> </v>
      </c>
      <c r="AG411" s="189" t="str">
        <f t="shared" si="148"/>
        <v> </v>
      </c>
      <c r="AH411" s="189" t="str">
        <f t="shared" si="149"/>
        <v> </v>
      </c>
      <c r="AI411" s="189" t="str">
        <f t="shared" si="150"/>
        <v> </v>
      </c>
      <c r="AJ411" s="189" t="str">
        <f t="shared" si="151"/>
        <v> </v>
      </c>
      <c r="AK411" s="189" t="str">
        <f t="shared" si="152"/>
        <v> </v>
      </c>
      <c r="AL411" s="189" t="str">
        <f t="shared" si="153"/>
        <v> </v>
      </c>
      <c r="AM411" s="189" t="str">
        <f t="shared" si="154"/>
        <v> </v>
      </c>
      <c r="AN411" s="189" t="str">
        <f t="shared" si="155"/>
        <v> </v>
      </c>
      <c r="AO411" s="189" t="str">
        <f t="shared" si="156"/>
        <v> </v>
      </c>
    </row>
    <row r="412" spans="1:41" ht="12.75">
      <c r="A412" s="246" t="str">
        <f t="shared" si="157"/>
        <v> </v>
      </c>
      <c r="J412" s="184" t="str">
        <f t="shared" si="142"/>
        <v> </v>
      </c>
      <c r="K412" s="100"/>
      <c r="L412" s="325"/>
      <c r="N412" s="167" t="str">
        <f t="shared" si="143"/>
        <v> </v>
      </c>
      <c r="O412" s="157" t="str">
        <f t="shared" si="158"/>
        <v> </v>
      </c>
      <c r="P412" s="102"/>
      <c r="Q412" s="100"/>
      <c r="R412" s="331" t="str">
        <f t="shared" si="144"/>
        <v> </v>
      </c>
      <c r="S412" s="332" t="str">
        <f t="shared" si="159"/>
        <v> </v>
      </c>
      <c r="V412" s="167" t="str">
        <f t="shared" si="145"/>
        <v> </v>
      </c>
      <c r="W412" s="157" t="str">
        <f t="shared" si="160"/>
        <v> </v>
      </c>
      <c r="X412" s="102"/>
      <c r="Y412" s="100"/>
      <c r="Z412" s="331" t="str">
        <f t="shared" si="146"/>
        <v> </v>
      </c>
      <c r="AA412" s="332" t="str">
        <f t="shared" si="161"/>
        <v> </v>
      </c>
      <c r="AB412" s="335">
        <f t="shared" si="162"/>
        <v>0</v>
      </c>
      <c r="AF412" s="189" t="str">
        <f t="shared" si="147"/>
        <v> </v>
      </c>
      <c r="AG412" s="189" t="str">
        <f t="shared" si="148"/>
        <v> </v>
      </c>
      <c r="AH412" s="189" t="str">
        <f t="shared" si="149"/>
        <v> </v>
      </c>
      <c r="AI412" s="189" t="str">
        <f t="shared" si="150"/>
        <v> </v>
      </c>
      <c r="AJ412" s="189" t="str">
        <f t="shared" si="151"/>
        <v> </v>
      </c>
      <c r="AK412" s="189" t="str">
        <f t="shared" si="152"/>
        <v> </v>
      </c>
      <c r="AL412" s="189" t="str">
        <f t="shared" si="153"/>
        <v> </v>
      </c>
      <c r="AM412" s="189" t="str">
        <f t="shared" si="154"/>
        <v> </v>
      </c>
      <c r="AN412" s="189" t="str">
        <f t="shared" si="155"/>
        <v> </v>
      </c>
      <c r="AO412" s="189" t="str">
        <f t="shared" si="156"/>
        <v> </v>
      </c>
    </row>
    <row r="413" spans="1:41" ht="12.75">
      <c r="A413" s="246" t="str">
        <f t="shared" si="157"/>
        <v> </v>
      </c>
      <c r="J413" s="184" t="str">
        <f t="shared" si="142"/>
        <v> </v>
      </c>
      <c r="K413" s="100"/>
      <c r="L413" s="325"/>
      <c r="N413" s="167" t="str">
        <f t="shared" si="143"/>
        <v> </v>
      </c>
      <c r="O413" s="157" t="str">
        <f t="shared" si="158"/>
        <v> </v>
      </c>
      <c r="P413" s="102"/>
      <c r="Q413" s="100"/>
      <c r="R413" s="331" t="str">
        <f t="shared" si="144"/>
        <v> </v>
      </c>
      <c r="S413" s="332" t="str">
        <f t="shared" si="159"/>
        <v> </v>
      </c>
      <c r="V413" s="167" t="str">
        <f t="shared" si="145"/>
        <v> </v>
      </c>
      <c r="W413" s="157" t="str">
        <f t="shared" si="160"/>
        <v> </v>
      </c>
      <c r="X413" s="102"/>
      <c r="Y413" s="100"/>
      <c r="Z413" s="331" t="str">
        <f t="shared" si="146"/>
        <v> </v>
      </c>
      <c r="AA413" s="332" t="str">
        <f t="shared" si="161"/>
        <v> </v>
      </c>
      <c r="AB413" s="335">
        <f t="shared" si="162"/>
        <v>0</v>
      </c>
      <c r="AF413" s="189" t="str">
        <f t="shared" si="147"/>
        <v> </v>
      </c>
      <c r="AG413" s="189" t="str">
        <f t="shared" si="148"/>
        <v> </v>
      </c>
      <c r="AH413" s="189" t="str">
        <f t="shared" si="149"/>
        <v> </v>
      </c>
      <c r="AI413" s="189" t="str">
        <f t="shared" si="150"/>
        <v> </v>
      </c>
      <c r="AJ413" s="189" t="str">
        <f t="shared" si="151"/>
        <v> </v>
      </c>
      <c r="AK413" s="189" t="str">
        <f t="shared" si="152"/>
        <v> </v>
      </c>
      <c r="AL413" s="189" t="str">
        <f t="shared" si="153"/>
        <v> </v>
      </c>
      <c r="AM413" s="189" t="str">
        <f t="shared" si="154"/>
        <v> </v>
      </c>
      <c r="AN413" s="189" t="str">
        <f t="shared" si="155"/>
        <v> </v>
      </c>
      <c r="AO413" s="189" t="str">
        <f t="shared" si="156"/>
        <v> </v>
      </c>
    </row>
    <row r="414" spans="1:41" ht="12.75">
      <c r="A414" s="246" t="str">
        <f t="shared" si="157"/>
        <v> </v>
      </c>
      <c r="J414" s="184" t="str">
        <f t="shared" si="142"/>
        <v> </v>
      </c>
      <c r="K414" s="100"/>
      <c r="L414" s="325"/>
      <c r="N414" s="167" t="str">
        <f t="shared" si="143"/>
        <v> </v>
      </c>
      <c r="O414" s="157" t="str">
        <f t="shared" si="158"/>
        <v> </v>
      </c>
      <c r="P414" s="102"/>
      <c r="Q414" s="100"/>
      <c r="R414" s="331" t="str">
        <f t="shared" si="144"/>
        <v> </v>
      </c>
      <c r="S414" s="332" t="str">
        <f t="shared" si="159"/>
        <v> </v>
      </c>
      <c r="V414" s="167" t="str">
        <f t="shared" si="145"/>
        <v> </v>
      </c>
      <c r="W414" s="157" t="str">
        <f t="shared" si="160"/>
        <v> </v>
      </c>
      <c r="X414" s="102"/>
      <c r="Y414" s="100"/>
      <c r="Z414" s="331" t="str">
        <f t="shared" si="146"/>
        <v> </v>
      </c>
      <c r="AA414" s="332" t="str">
        <f t="shared" si="161"/>
        <v> </v>
      </c>
      <c r="AB414" s="335">
        <f t="shared" si="162"/>
        <v>0</v>
      </c>
      <c r="AF414" s="189" t="str">
        <f t="shared" si="147"/>
        <v> </v>
      </c>
      <c r="AG414" s="189" t="str">
        <f t="shared" si="148"/>
        <v> </v>
      </c>
      <c r="AH414" s="189" t="str">
        <f t="shared" si="149"/>
        <v> </v>
      </c>
      <c r="AI414" s="189" t="str">
        <f t="shared" si="150"/>
        <v> </v>
      </c>
      <c r="AJ414" s="189" t="str">
        <f t="shared" si="151"/>
        <v> </v>
      </c>
      <c r="AK414" s="189" t="str">
        <f t="shared" si="152"/>
        <v> </v>
      </c>
      <c r="AL414" s="189" t="str">
        <f t="shared" si="153"/>
        <v> </v>
      </c>
      <c r="AM414" s="189" t="str">
        <f t="shared" si="154"/>
        <v> </v>
      </c>
      <c r="AN414" s="189" t="str">
        <f t="shared" si="155"/>
        <v> </v>
      </c>
      <c r="AO414" s="189" t="str">
        <f t="shared" si="156"/>
        <v> </v>
      </c>
    </row>
    <row r="415" spans="1:41" ht="12.75">
      <c r="A415" s="246" t="str">
        <f t="shared" si="157"/>
        <v> </v>
      </c>
      <c r="J415" s="184" t="str">
        <f t="shared" si="142"/>
        <v> </v>
      </c>
      <c r="K415" s="100"/>
      <c r="L415" s="325"/>
      <c r="N415" s="167" t="str">
        <f t="shared" si="143"/>
        <v> </v>
      </c>
      <c r="O415" s="157" t="str">
        <f t="shared" si="158"/>
        <v> </v>
      </c>
      <c r="P415" s="102"/>
      <c r="Q415" s="100"/>
      <c r="R415" s="331" t="str">
        <f t="shared" si="144"/>
        <v> </v>
      </c>
      <c r="S415" s="332" t="str">
        <f t="shared" si="159"/>
        <v> </v>
      </c>
      <c r="V415" s="167" t="str">
        <f t="shared" si="145"/>
        <v> </v>
      </c>
      <c r="W415" s="157" t="str">
        <f t="shared" si="160"/>
        <v> </v>
      </c>
      <c r="X415" s="102"/>
      <c r="Y415" s="100"/>
      <c r="Z415" s="331" t="str">
        <f t="shared" si="146"/>
        <v> </v>
      </c>
      <c r="AA415" s="332" t="str">
        <f t="shared" si="161"/>
        <v> </v>
      </c>
      <c r="AB415" s="335">
        <f t="shared" si="162"/>
        <v>0</v>
      </c>
      <c r="AF415" s="189" t="str">
        <f t="shared" si="147"/>
        <v> </v>
      </c>
      <c r="AG415" s="189" t="str">
        <f t="shared" si="148"/>
        <v> </v>
      </c>
      <c r="AH415" s="189" t="str">
        <f t="shared" si="149"/>
        <v> </v>
      </c>
      <c r="AI415" s="189" t="str">
        <f t="shared" si="150"/>
        <v> </v>
      </c>
      <c r="AJ415" s="189" t="str">
        <f t="shared" si="151"/>
        <v> </v>
      </c>
      <c r="AK415" s="189" t="str">
        <f t="shared" si="152"/>
        <v> </v>
      </c>
      <c r="AL415" s="189" t="str">
        <f t="shared" si="153"/>
        <v> </v>
      </c>
      <c r="AM415" s="189" t="str">
        <f t="shared" si="154"/>
        <v> </v>
      </c>
      <c r="AN415" s="189" t="str">
        <f t="shared" si="155"/>
        <v> </v>
      </c>
      <c r="AO415" s="189" t="str">
        <f t="shared" si="156"/>
        <v> </v>
      </c>
    </row>
    <row r="416" spans="1:41" ht="12.75">
      <c r="A416" s="246" t="str">
        <f t="shared" si="157"/>
        <v> </v>
      </c>
      <c r="J416" s="184" t="str">
        <f t="shared" si="142"/>
        <v> </v>
      </c>
      <c r="K416" s="100"/>
      <c r="L416" s="325"/>
      <c r="N416" s="167" t="str">
        <f t="shared" si="143"/>
        <v> </v>
      </c>
      <c r="O416" s="157" t="str">
        <f t="shared" si="158"/>
        <v> </v>
      </c>
      <c r="P416" s="102"/>
      <c r="Q416" s="100"/>
      <c r="R416" s="331" t="str">
        <f t="shared" si="144"/>
        <v> </v>
      </c>
      <c r="S416" s="332" t="str">
        <f t="shared" si="159"/>
        <v> </v>
      </c>
      <c r="V416" s="167" t="str">
        <f t="shared" si="145"/>
        <v> </v>
      </c>
      <c r="W416" s="157" t="str">
        <f t="shared" si="160"/>
        <v> </v>
      </c>
      <c r="X416" s="102"/>
      <c r="Y416" s="100"/>
      <c r="Z416" s="331" t="str">
        <f t="shared" si="146"/>
        <v> </v>
      </c>
      <c r="AA416" s="332" t="str">
        <f t="shared" si="161"/>
        <v> </v>
      </c>
      <c r="AB416" s="335">
        <f t="shared" si="162"/>
        <v>0</v>
      </c>
      <c r="AF416" s="189" t="str">
        <f t="shared" si="147"/>
        <v> </v>
      </c>
      <c r="AG416" s="189" t="str">
        <f t="shared" si="148"/>
        <v> </v>
      </c>
      <c r="AH416" s="189" t="str">
        <f t="shared" si="149"/>
        <v> </v>
      </c>
      <c r="AI416" s="189" t="str">
        <f t="shared" si="150"/>
        <v> </v>
      </c>
      <c r="AJ416" s="189" t="str">
        <f t="shared" si="151"/>
        <v> </v>
      </c>
      <c r="AK416" s="189" t="str">
        <f t="shared" si="152"/>
        <v> </v>
      </c>
      <c r="AL416" s="189" t="str">
        <f t="shared" si="153"/>
        <v> </v>
      </c>
      <c r="AM416" s="189" t="str">
        <f t="shared" si="154"/>
        <v> </v>
      </c>
      <c r="AN416" s="189" t="str">
        <f t="shared" si="155"/>
        <v> </v>
      </c>
      <c r="AO416" s="189" t="str">
        <f t="shared" si="156"/>
        <v> </v>
      </c>
    </row>
    <row r="417" spans="1:41" ht="12.75">
      <c r="A417" s="246" t="str">
        <f t="shared" si="157"/>
        <v> </v>
      </c>
      <c r="J417" s="184" t="str">
        <f t="shared" si="142"/>
        <v> </v>
      </c>
      <c r="K417" s="100"/>
      <c r="L417" s="325"/>
      <c r="N417" s="167" t="str">
        <f t="shared" si="143"/>
        <v> </v>
      </c>
      <c r="O417" s="157" t="str">
        <f t="shared" si="158"/>
        <v> </v>
      </c>
      <c r="P417" s="102"/>
      <c r="Q417" s="100"/>
      <c r="R417" s="331" t="str">
        <f t="shared" si="144"/>
        <v> </v>
      </c>
      <c r="S417" s="332" t="str">
        <f t="shared" si="159"/>
        <v> </v>
      </c>
      <c r="V417" s="167" t="str">
        <f t="shared" si="145"/>
        <v> </v>
      </c>
      <c r="W417" s="157" t="str">
        <f t="shared" si="160"/>
        <v> </v>
      </c>
      <c r="X417" s="102"/>
      <c r="Y417" s="100"/>
      <c r="Z417" s="331" t="str">
        <f t="shared" si="146"/>
        <v> </v>
      </c>
      <c r="AA417" s="332" t="str">
        <f t="shared" si="161"/>
        <v> </v>
      </c>
      <c r="AB417" s="335">
        <f t="shared" si="162"/>
        <v>0</v>
      </c>
      <c r="AF417" s="189" t="str">
        <f t="shared" si="147"/>
        <v> </v>
      </c>
      <c r="AG417" s="189" t="str">
        <f t="shared" si="148"/>
        <v> </v>
      </c>
      <c r="AH417" s="189" t="str">
        <f t="shared" si="149"/>
        <v> </v>
      </c>
      <c r="AI417" s="189" t="str">
        <f t="shared" si="150"/>
        <v> </v>
      </c>
      <c r="AJ417" s="189" t="str">
        <f t="shared" si="151"/>
        <v> </v>
      </c>
      <c r="AK417" s="189" t="str">
        <f t="shared" si="152"/>
        <v> </v>
      </c>
      <c r="AL417" s="189" t="str">
        <f t="shared" si="153"/>
        <v> </v>
      </c>
      <c r="AM417" s="189" t="str">
        <f t="shared" si="154"/>
        <v> </v>
      </c>
      <c r="AN417" s="189" t="str">
        <f t="shared" si="155"/>
        <v> </v>
      </c>
      <c r="AO417" s="189" t="str">
        <f t="shared" si="156"/>
        <v> </v>
      </c>
    </row>
    <row r="418" spans="1:41" ht="12.75">
      <c r="A418" s="246" t="str">
        <f t="shared" si="157"/>
        <v> </v>
      </c>
      <c r="J418" s="184" t="str">
        <f t="shared" si="142"/>
        <v> </v>
      </c>
      <c r="K418" s="100"/>
      <c r="L418" s="325"/>
      <c r="N418" s="167" t="str">
        <f t="shared" si="143"/>
        <v> </v>
      </c>
      <c r="O418" s="157" t="str">
        <f t="shared" si="158"/>
        <v> </v>
      </c>
      <c r="P418" s="102"/>
      <c r="Q418" s="100"/>
      <c r="R418" s="331" t="str">
        <f t="shared" si="144"/>
        <v> </v>
      </c>
      <c r="S418" s="332" t="str">
        <f t="shared" si="159"/>
        <v> </v>
      </c>
      <c r="V418" s="167" t="str">
        <f t="shared" si="145"/>
        <v> </v>
      </c>
      <c r="W418" s="157" t="str">
        <f t="shared" si="160"/>
        <v> </v>
      </c>
      <c r="X418" s="102"/>
      <c r="Y418" s="100"/>
      <c r="Z418" s="331" t="str">
        <f t="shared" si="146"/>
        <v> </v>
      </c>
      <c r="AA418" s="332" t="str">
        <f t="shared" si="161"/>
        <v> </v>
      </c>
      <c r="AB418" s="335">
        <f t="shared" si="162"/>
        <v>0</v>
      </c>
      <c r="AF418" s="189" t="str">
        <f t="shared" si="147"/>
        <v> </v>
      </c>
      <c r="AG418" s="189" t="str">
        <f t="shared" si="148"/>
        <v> </v>
      </c>
      <c r="AH418" s="189" t="str">
        <f t="shared" si="149"/>
        <v> </v>
      </c>
      <c r="AI418" s="189" t="str">
        <f t="shared" si="150"/>
        <v> </v>
      </c>
      <c r="AJ418" s="189" t="str">
        <f t="shared" si="151"/>
        <v> </v>
      </c>
      <c r="AK418" s="189" t="str">
        <f t="shared" si="152"/>
        <v> </v>
      </c>
      <c r="AL418" s="189" t="str">
        <f t="shared" si="153"/>
        <v> </v>
      </c>
      <c r="AM418" s="189" t="str">
        <f t="shared" si="154"/>
        <v> </v>
      </c>
      <c r="AN418" s="189" t="str">
        <f t="shared" si="155"/>
        <v> </v>
      </c>
      <c r="AO418" s="189" t="str">
        <f t="shared" si="156"/>
        <v> </v>
      </c>
    </row>
    <row r="419" spans="1:41" ht="12.75">
      <c r="A419" s="246" t="str">
        <f t="shared" si="157"/>
        <v> </v>
      </c>
      <c r="J419" s="184" t="str">
        <f t="shared" si="142"/>
        <v> </v>
      </c>
      <c r="K419" s="100"/>
      <c r="L419" s="325"/>
      <c r="N419" s="167" t="str">
        <f t="shared" si="143"/>
        <v> </v>
      </c>
      <c r="O419" s="157" t="str">
        <f t="shared" si="158"/>
        <v> </v>
      </c>
      <c r="P419" s="102"/>
      <c r="Q419" s="100"/>
      <c r="R419" s="331" t="str">
        <f t="shared" si="144"/>
        <v> </v>
      </c>
      <c r="S419" s="332" t="str">
        <f t="shared" si="159"/>
        <v> </v>
      </c>
      <c r="V419" s="167" t="str">
        <f t="shared" si="145"/>
        <v> </v>
      </c>
      <c r="W419" s="157" t="str">
        <f t="shared" si="160"/>
        <v> </v>
      </c>
      <c r="X419" s="102"/>
      <c r="Y419" s="100"/>
      <c r="Z419" s="331" t="str">
        <f t="shared" si="146"/>
        <v> </v>
      </c>
      <c r="AA419" s="332" t="str">
        <f t="shared" si="161"/>
        <v> </v>
      </c>
      <c r="AB419" s="335">
        <f t="shared" si="162"/>
        <v>0</v>
      </c>
      <c r="AF419" s="189" t="str">
        <f t="shared" si="147"/>
        <v> </v>
      </c>
      <c r="AG419" s="189" t="str">
        <f t="shared" si="148"/>
        <v> </v>
      </c>
      <c r="AH419" s="189" t="str">
        <f t="shared" si="149"/>
        <v> </v>
      </c>
      <c r="AI419" s="189" t="str">
        <f t="shared" si="150"/>
        <v> </v>
      </c>
      <c r="AJ419" s="189" t="str">
        <f t="shared" si="151"/>
        <v> </v>
      </c>
      <c r="AK419" s="189" t="str">
        <f t="shared" si="152"/>
        <v> </v>
      </c>
      <c r="AL419" s="189" t="str">
        <f t="shared" si="153"/>
        <v> </v>
      </c>
      <c r="AM419" s="189" t="str">
        <f t="shared" si="154"/>
        <v> </v>
      </c>
      <c r="AN419" s="189" t="str">
        <f t="shared" si="155"/>
        <v> </v>
      </c>
      <c r="AO419" s="189" t="str">
        <f t="shared" si="156"/>
        <v> </v>
      </c>
    </row>
    <row r="420" spans="1:41" ht="12.75">
      <c r="A420" s="246" t="str">
        <f t="shared" si="157"/>
        <v> </v>
      </c>
      <c r="J420" s="184" t="str">
        <f t="shared" si="142"/>
        <v> </v>
      </c>
      <c r="K420" s="100"/>
      <c r="L420" s="325"/>
      <c r="N420" s="167" t="str">
        <f t="shared" si="143"/>
        <v> </v>
      </c>
      <c r="O420" s="157" t="str">
        <f t="shared" si="158"/>
        <v> </v>
      </c>
      <c r="P420" s="102"/>
      <c r="Q420" s="100"/>
      <c r="R420" s="331" t="str">
        <f t="shared" si="144"/>
        <v> </v>
      </c>
      <c r="S420" s="332" t="str">
        <f t="shared" si="159"/>
        <v> </v>
      </c>
      <c r="V420" s="167" t="str">
        <f t="shared" si="145"/>
        <v> </v>
      </c>
      <c r="W420" s="157" t="str">
        <f t="shared" si="160"/>
        <v> </v>
      </c>
      <c r="X420" s="102"/>
      <c r="Y420" s="100"/>
      <c r="Z420" s="331" t="str">
        <f t="shared" si="146"/>
        <v> </v>
      </c>
      <c r="AA420" s="332" t="str">
        <f t="shared" si="161"/>
        <v> </v>
      </c>
      <c r="AB420" s="335">
        <f t="shared" si="162"/>
        <v>0</v>
      </c>
      <c r="AF420" s="189" t="str">
        <f t="shared" si="147"/>
        <v> </v>
      </c>
      <c r="AG420" s="189" t="str">
        <f t="shared" si="148"/>
        <v> </v>
      </c>
      <c r="AH420" s="189" t="str">
        <f t="shared" si="149"/>
        <v> </v>
      </c>
      <c r="AI420" s="189" t="str">
        <f t="shared" si="150"/>
        <v> </v>
      </c>
      <c r="AJ420" s="189" t="str">
        <f t="shared" si="151"/>
        <v> </v>
      </c>
      <c r="AK420" s="189" t="str">
        <f t="shared" si="152"/>
        <v> </v>
      </c>
      <c r="AL420" s="189" t="str">
        <f t="shared" si="153"/>
        <v> </v>
      </c>
      <c r="AM420" s="189" t="str">
        <f t="shared" si="154"/>
        <v> </v>
      </c>
      <c r="AN420" s="189" t="str">
        <f t="shared" si="155"/>
        <v> </v>
      </c>
      <c r="AO420" s="189" t="str">
        <f t="shared" si="156"/>
        <v> </v>
      </c>
    </row>
    <row r="421" spans="1:41" ht="12.75">
      <c r="A421" s="246" t="str">
        <f t="shared" si="157"/>
        <v> </v>
      </c>
      <c r="J421" s="184" t="str">
        <f t="shared" si="142"/>
        <v> </v>
      </c>
      <c r="K421" s="100"/>
      <c r="L421" s="325"/>
      <c r="N421" s="167" t="str">
        <f t="shared" si="143"/>
        <v> </v>
      </c>
      <c r="O421" s="157" t="str">
        <f t="shared" si="158"/>
        <v> </v>
      </c>
      <c r="P421" s="102"/>
      <c r="Q421" s="100"/>
      <c r="R421" s="331" t="str">
        <f t="shared" si="144"/>
        <v> </v>
      </c>
      <c r="S421" s="332" t="str">
        <f t="shared" si="159"/>
        <v> </v>
      </c>
      <c r="V421" s="167" t="str">
        <f t="shared" si="145"/>
        <v> </v>
      </c>
      <c r="W421" s="157" t="str">
        <f t="shared" si="160"/>
        <v> </v>
      </c>
      <c r="X421" s="102"/>
      <c r="Y421" s="100"/>
      <c r="Z421" s="331" t="str">
        <f t="shared" si="146"/>
        <v> </v>
      </c>
      <c r="AA421" s="332" t="str">
        <f t="shared" si="161"/>
        <v> </v>
      </c>
      <c r="AB421" s="335">
        <f t="shared" si="162"/>
        <v>0</v>
      </c>
      <c r="AF421" s="189" t="str">
        <f t="shared" si="147"/>
        <v> </v>
      </c>
      <c r="AG421" s="189" t="str">
        <f t="shared" si="148"/>
        <v> </v>
      </c>
      <c r="AH421" s="189" t="str">
        <f t="shared" si="149"/>
        <v> </v>
      </c>
      <c r="AI421" s="189" t="str">
        <f t="shared" si="150"/>
        <v> </v>
      </c>
      <c r="AJ421" s="189" t="str">
        <f t="shared" si="151"/>
        <v> </v>
      </c>
      <c r="AK421" s="189" t="str">
        <f t="shared" si="152"/>
        <v> </v>
      </c>
      <c r="AL421" s="189" t="str">
        <f t="shared" si="153"/>
        <v> </v>
      </c>
      <c r="AM421" s="189" t="str">
        <f t="shared" si="154"/>
        <v> </v>
      </c>
      <c r="AN421" s="189" t="str">
        <f t="shared" si="155"/>
        <v> </v>
      </c>
      <c r="AO421" s="189" t="str">
        <f t="shared" si="156"/>
        <v> </v>
      </c>
    </row>
    <row r="422" spans="1:41" ht="12.75">
      <c r="A422" s="246" t="str">
        <f t="shared" si="157"/>
        <v> </v>
      </c>
      <c r="J422" s="184" t="str">
        <f t="shared" si="142"/>
        <v> </v>
      </c>
      <c r="K422" s="100"/>
      <c r="L422" s="325"/>
      <c r="N422" s="167" t="str">
        <f t="shared" si="143"/>
        <v> </v>
      </c>
      <c r="O422" s="157" t="str">
        <f t="shared" si="158"/>
        <v> </v>
      </c>
      <c r="P422" s="102"/>
      <c r="Q422" s="100"/>
      <c r="R422" s="331" t="str">
        <f t="shared" si="144"/>
        <v> </v>
      </c>
      <c r="S422" s="332" t="str">
        <f t="shared" si="159"/>
        <v> </v>
      </c>
      <c r="V422" s="167" t="str">
        <f t="shared" si="145"/>
        <v> </v>
      </c>
      <c r="W422" s="157" t="str">
        <f t="shared" si="160"/>
        <v> </v>
      </c>
      <c r="X422" s="102"/>
      <c r="Y422" s="100"/>
      <c r="Z422" s="331" t="str">
        <f t="shared" si="146"/>
        <v> </v>
      </c>
      <c r="AA422" s="332" t="str">
        <f t="shared" si="161"/>
        <v> </v>
      </c>
      <c r="AB422" s="335">
        <f t="shared" si="162"/>
        <v>0</v>
      </c>
      <c r="AF422" s="189" t="str">
        <f t="shared" si="147"/>
        <v> </v>
      </c>
      <c r="AG422" s="189" t="str">
        <f t="shared" si="148"/>
        <v> </v>
      </c>
      <c r="AH422" s="189" t="str">
        <f t="shared" si="149"/>
        <v> </v>
      </c>
      <c r="AI422" s="189" t="str">
        <f t="shared" si="150"/>
        <v> </v>
      </c>
      <c r="AJ422" s="189" t="str">
        <f t="shared" si="151"/>
        <v> </v>
      </c>
      <c r="AK422" s="189" t="str">
        <f t="shared" si="152"/>
        <v> </v>
      </c>
      <c r="AL422" s="189" t="str">
        <f t="shared" si="153"/>
        <v> </v>
      </c>
      <c r="AM422" s="189" t="str">
        <f t="shared" si="154"/>
        <v> </v>
      </c>
      <c r="AN422" s="189" t="str">
        <f t="shared" si="155"/>
        <v> </v>
      </c>
      <c r="AO422" s="189" t="str">
        <f t="shared" si="156"/>
        <v> </v>
      </c>
    </row>
    <row r="423" spans="1:41" ht="12.75">
      <c r="A423" s="246" t="str">
        <f t="shared" si="157"/>
        <v> </v>
      </c>
      <c r="J423" s="184" t="str">
        <f t="shared" si="142"/>
        <v> </v>
      </c>
      <c r="K423" s="100"/>
      <c r="L423" s="325"/>
      <c r="N423" s="167" t="str">
        <f t="shared" si="143"/>
        <v> </v>
      </c>
      <c r="O423" s="157" t="str">
        <f t="shared" si="158"/>
        <v> </v>
      </c>
      <c r="P423" s="102"/>
      <c r="Q423" s="100"/>
      <c r="R423" s="331" t="str">
        <f t="shared" si="144"/>
        <v> </v>
      </c>
      <c r="S423" s="332" t="str">
        <f t="shared" si="159"/>
        <v> </v>
      </c>
      <c r="V423" s="167" t="str">
        <f t="shared" si="145"/>
        <v> </v>
      </c>
      <c r="W423" s="157" t="str">
        <f t="shared" si="160"/>
        <v> </v>
      </c>
      <c r="X423" s="102"/>
      <c r="Y423" s="100"/>
      <c r="Z423" s="331" t="str">
        <f t="shared" si="146"/>
        <v> </v>
      </c>
      <c r="AA423" s="332" t="str">
        <f t="shared" si="161"/>
        <v> </v>
      </c>
      <c r="AB423" s="335">
        <f t="shared" si="162"/>
        <v>0</v>
      </c>
      <c r="AF423" s="189" t="str">
        <f t="shared" si="147"/>
        <v> </v>
      </c>
      <c r="AG423" s="189" t="str">
        <f t="shared" si="148"/>
        <v> </v>
      </c>
      <c r="AH423" s="189" t="str">
        <f t="shared" si="149"/>
        <v> </v>
      </c>
      <c r="AI423" s="189" t="str">
        <f t="shared" si="150"/>
        <v> </v>
      </c>
      <c r="AJ423" s="189" t="str">
        <f t="shared" si="151"/>
        <v> </v>
      </c>
      <c r="AK423" s="189" t="str">
        <f t="shared" si="152"/>
        <v> </v>
      </c>
      <c r="AL423" s="189" t="str">
        <f t="shared" si="153"/>
        <v> </v>
      </c>
      <c r="AM423" s="189" t="str">
        <f t="shared" si="154"/>
        <v> </v>
      </c>
      <c r="AN423" s="189" t="str">
        <f t="shared" si="155"/>
        <v> </v>
      </c>
      <c r="AO423" s="189" t="str">
        <f t="shared" si="156"/>
        <v> </v>
      </c>
    </row>
    <row r="424" spans="1:41" ht="12.75">
      <c r="A424" s="246" t="str">
        <f t="shared" si="157"/>
        <v> </v>
      </c>
      <c r="J424" s="184" t="str">
        <f t="shared" si="142"/>
        <v> </v>
      </c>
      <c r="K424" s="100"/>
      <c r="L424" s="325"/>
      <c r="N424" s="167" t="str">
        <f t="shared" si="143"/>
        <v> </v>
      </c>
      <c r="O424" s="157" t="str">
        <f t="shared" si="158"/>
        <v> </v>
      </c>
      <c r="P424" s="102"/>
      <c r="Q424" s="100"/>
      <c r="R424" s="331" t="str">
        <f t="shared" si="144"/>
        <v> </v>
      </c>
      <c r="S424" s="332" t="str">
        <f t="shared" si="159"/>
        <v> </v>
      </c>
      <c r="V424" s="167" t="str">
        <f t="shared" si="145"/>
        <v> </v>
      </c>
      <c r="W424" s="157" t="str">
        <f t="shared" si="160"/>
        <v> </v>
      </c>
      <c r="X424" s="102"/>
      <c r="Y424" s="100"/>
      <c r="Z424" s="331" t="str">
        <f t="shared" si="146"/>
        <v> </v>
      </c>
      <c r="AA424" s="332" t="str">
        <f t="shared" si="161"/>
        <v> </v>
      </c>
      <c r="AB424" s="335">
        <f t="shared" si="162"/>
        <v>0</v>
      </c>
      <c r="AF424" s="189" t="str">
        <f t="shared" si="147"/>
        <v> </v>
      </c>
      <c r="AG424" s="189" t="str">
        <f t="shared" si="148"/>
        <v> </v>
      </c>
      <c r="AH424" s="189" t="str">
        <f t="shared" si="149"/>
        <v> </v>
      </c>
      <c r="AI424" s="189" t="str">
        <f t="shared" si="150"/>
        <v> </v>
      </c>
      <c r="AJ424" s="189" t="str">
        <f t="shared" si="151"/>
        <v> </v>
      </c>
      <c r="AK424" s="189" t="str">
        <f t="shared" si="152"/>
        <v> </v>
      </c>
      <c r="AL424" s="189" t="str">
        <f t="shared" si="153"/>
        <v> </v>
      </c>
      <c r="AM424" s="189" t="str">
        <f t="shared" si="154"/>
        <v> </v>
      </c>
      <c r="AN424" s="189" t="str">
        <f t="shared" si="155"/>
        <v> </v>
      </c>
      <c r="AO424" s="189" t="str">
        <f t="shared" si="156"/>
        <v> </v>
      </c>
    </row>
    <row r="425" spans="1:41" ht="12.75">
      <c r="A425" s="246" t="str">
        <f t="shared" si="157"/>
        <v> </v>
      </c>
      <c r="J425" s="184" t="str">
        <f t="shared" si="142"/>
        <v> </v>
      </c>
      <c r="K425" s="100"/>
      <c r="L425" s="325"/>
      <c r="N425" s="167" t="str">
        <f t="shared" si="143"/>
        <v> </v>
      </c>
      <c r="O425" s="157" t="str">
        <f t="shared" si="158"/>
        <v> </v>
      </c>
      <c r="P425" s="102"/>
      <c r="Q425" s="100"/>
      <c r="R425" s="331" t="str">
        <f t="shared" si="144"/>
        <v> </v>
      </c>
      <c r="S425" s="332" t="str">
        <f t="shared" si="159"/>
        <v> </v>
      </c>
      <c r="V425" s="167" t="str">
        <f t="shared" si="145"/>
        <v> </v>
      </c>
      <c r="W425" s="157" t="str">
        <f t="shared" si="160"/>
        <v> </v>
      </c>
      <c r="X425" s="102"/>
      <c r="Y425" s="100"/>
      <c r="Z425" s="331" t="str">
        <f t="shared" si="146"/>
        <v> </v>
      </c>
      <c r="AA425" s="332" t="str">
        <f t="shared" si="161"/>
        <v> </v>
      </c>
      <c r="AB425" s="335">
        <f t="shared" si="162"/>
        <v>0</v>
      </c>
      <c r="AF425" s="189" t="str">
        <f t="shared" si="147"/>
        <v> </v>
      </c>
      <c r="AG425" s="189" t="str">
        <f t="shared" si="148"/>
        <v> </v>
      </c>
      <c r="AH425" s="189" t="str">
        <f t="shared" si="149"/>
        <v> </v>
      </c>
      <c r="AI425" s="189" t="str">
        <f t="shared" si="150"/>
        <v> </v>
      </c>
      <c r="AJ425" s="189" t="str">
        <f t="shared" si="151"/>
        <v> </v>
      </c>
      <c r="AK425" s="189" t="str">
        <f t="shared" si="152"/>
        <v> </v>
      </c>
      <c r="AL425" s="189" t="str">
        <f t="shared" si="153"/>
        <v> </v>
      </c>
      <c r="AM425" s="189" t="str">
        <f t="shared" si="154"/>
        <v> </v>
      </c>
      <c r="AN425" s="189" t="str">
        <f t="shared" si="155"/>
        <v> </v>
      </c>
      <c r="AO425" s="189" t="str">
        <f t="shared" si="156"/>
        <v> </v>
      </c>
    </row>
    <row r="426" spans="1:41" ht="12.75">
      <c r="A426" s="246" t="str">
        <f t="shared" si="157"/>
        <v> </v>
      </c>
      <c r="J426" s="184" t="str">
        <f t="shared" si="142"/>
        <v> </v>
      </c>
      <c r="K426" s="100"/>
      <c r="L426" s="325"/>
      <c r="N426" s="167" t="str">
        <f t="shared" si="143"/>
        <v> </v>
      </c>
      <c r="O426" s="157" t="str">
        <f t="shared" si="158"/>
        <v> </v>
      </c>
      <c r="P426" s="102"/>
      <c r="Q426" s="100"/>
      <c r="R426" s="331" t="str">
        <f t="shared" si="144"/>
        <v> </v>
      </c>
      <c r="S426" s="332" t="str">
        <f t="shared" si="159"/>
        <v> </v>
      </c>
      <c r="V426" s="167" t="str">
        <f t="shared" si="145"/>
        <v> </v>
      </c>
      <c r="W426" s="157" t="str">
        <f t="shared" si="160"/>
        <v> </v>
      </c>
      <c r="X426" s="102"/>
      <c r="Y426" s="100"/>
      <c r="Z426" s="331" t="str">
        <f t="shared" si="146"/>
        <v> </v>
      </c>
      <c r="AA426" s="332" t="str">
        <f t="shared" si="161"/>
        <v> </v>
      </c>
      <c r="AB426" s="335">
        <f t="shared" si="162"/>
        <v>0</v>
      </c>
      <c r="AF426" s="189" t="str">
        <f t="shared" si="147"/>
        <v> </v>
      </c>
      <c r="AG426" s="189" t="str">
        <f t="shared" si="148"/>
        <v> </v>
      </c>
      <c r="AH426" s="189" t="str">
        <f t="shared" si="149"/>
        <v> </v>
      </c>
      <c r="AI426" s="189" t="str">
        <f t="shared" si="150"/>
        <v> </v>
      </c>
      <c r="AJ426" s="189" t="str">
        <f t="shared" si="151"/>
        <v> </v>
      </c>
      <c r="AK426" s="189" t="str">
        <f t="shared" si="152"/>
        <v> </v>
      </c>
      <c r="AL426" s="189" t="str">
        <f t="shared" si="153"/>
        <v> </v>
      </c>
      <c r="AM426" s="189" t="str">
        <f t="shared" si="154"/>
        <v> </v>
      </c>
      <c r="AN426" s="189" t="str">
        <f t="shared" si="155"/>
        <v> </v>
      </c>
      <c r="AO426" s="189" t="str">
        <f t="shared" si="156"/>
        <v> </v>
      </c>
    </row>
    <row r="427" spans="1:41" ht="12.75">
      <c r="A427" s="246" t="str">
        <f t="shared" si="157"/>
        <v> </v>
      </c>
      <c r="J427" s="184" t="str">
        <f t="shared" si="142"/>
        <v> </v>
      </c>
      <c r="K427" s="100"/>
      <c r="L427" s="325"/>
      <c r="N427" s="167" t="str">
        <f t="shared" si="143"/>
        <v> </v>
      </c>
      <c r="O427" s="157" t="str">
        <f t="shared" si="158"/>
        <v> </v>
      </c>
      <c r="P427" s="102"/>
      <c r="Q427" s="100"/>
      <c r="R427" s="331" t="str">
        <f t="shared" si="144"/>
        <v> </v>
      </c>
      <c r="S427" s="332" t="str">
        <f t="shared" si="159"/>
        <v> </v>
      </c>
      <c r="V427" s="167" t="str">
        <f t="shared" si="145"/>
        <v> </v>
      </c>
      <c r="W427" s="157" t="str">
        <f t="shared" si="160"/>
        <v> </v>
      </c>
      <c r="X427" s="102"/>
      <c r="Y427" s="100"/>
      <c r="Z427" s="331" t="str">
        <f t="shared" si="146"/>
        <v> </v>
      </c>
      <c r="AA427" s="332" t="str">
        <f t="shared" si="161"/>
        <v> </v>
      </c>
      <c r="AB427" s="335">
        <f t="shared" si="162"/>
        <v>0</v>
      </c>
      <c r="AF427" s="189" t="str">
        <f t="shared" si="147"/>
        <v> </v>
      </c>
      <c r="AG427" s="189" t="str">
        <f t="shared" si="148"/>
        <v> </v>
      </c>
      <c r="AH427" s="189" t="str">
        <f t="shared" si="149"/>
        <v> </v>
      </c>
      <c r="AI427" s="189" t="str">
        <f t="shared" si="150"/>
        <v> </v>
      </c>
      <c r="AJ427" s="189" t="str">
        <f t="shared" si="151"/>
        <v> </v>
      </c>
      <c r="AK427" s="189" t="str">
        <f t="shared" si="152"/>
        <v> </v>
      </c>
      <c r="AL427" s="189" t="str">
        <f t="shared" si="153"/>
        <v> </v>
      </c>
      <c r="AM427" s="189" t="str">
        <f t="shared" si="154"/>
        <v> </v>
      </c>
      <c r="AN427" s="189" t="str">
        <f t="shared" si="155"/>
        <v> </v>
      </c>
      <c r="AO427" s="189" t="str">
        <f t="shared" si="156"/>
        <v> </v>
      </c>
    </row>
    <row r="428" spans="1:41" ht="12.75">
      <c r="A428" s="246" t="str">
        <f t="shared" si="157"/>
        <v> </v>
      </c>
      <c r="J428" s="184" t="str">
        <f t="shared" si="142"/>
        <v> </v>
      </c>
      <c r="K428" s="100"/>
      <c r="L428" s="325"/>
      <c r="N428" s="167" t="str">
        <f t="shared" si="143"/>
        <v> </v>
      </c>
      <c r="O428" s="157" t="str">
        <f t="shared" si="158"/>
        <v> </v>
      </c>
      <c r="P428" s="102"/>
      <c r="Q428" s="100"/>
      <c r="R428" s="331" t="str">
        <f t="shared" si="144"/>
        <v> </v>
      </c>
      <c r="S428" s="332" t="str">
        <f t="shared" si="159"/>
        <v> </v>
      </c>
      <c r="V428" s="167" t="str">
        <f t="shared" si="145"/>
        <v> </v>
      </c>
      <c r="W428" s="157" t="str">
        <f t="shared" si="160"/>
        <v> </v>
      </c>
      <c r="X428" s="102"/>
      <c r="Y428" s="100"/>
      <c r="Z428" s="331" t="str">
        <f t="shared" si="146"/>
        <v> </v>
      </c>
      <c r="AA428" s="332" t="str">
        <f t="shared" si="161"/>
        <v> </v>
      </c>
      <c r="AB428" s="335">
        <f t="shared" si="162"/>
        <v>0</v>
      </c>
      <c r="AF428" s="189" t="str">
        <f t="shared" si="147"/>
        <v> </v>
      </c>
      <c r="AG428" s="189" t="str">
        <f t="shared" si="148"/>
        <v> </v>
      </c>
      <c r="AH428" s="189" t="str">
        <f t="shared" si="149"/>
        <v> </v>
      </c>
      <c r="AI428" s="189" t="str">
        <f t="shared" si="150"/>
        <v> </v>
      </c>
      <c r="AJ428" s="189" t="str">
        <f t="shared" si="151"/>
        <v> </v>
      </c>
      <c r="AK428" s="189" t="str">
        <f t="shared" si="152"/>
        <v> </v>
      </c>
      <c r="AL428" s="189" t="str">
        <f t="shared" si="153"/>
        <v> </v>
      </c>
      <c r="AM428" s="189" t="str">
        <f t="shared" si="154"/>
        <v> </v>
      </c>
      <c r="AN428" s="189" t="str">
        <f t="shared" si="155"/>
        <v> </v>
      </c>
      <c r="AO428" s="189" t="str">
        <f t="shared" si="156"/>
        <v> </v>
      </c>
    </row>
    <row r="429" spans="1:41" ht="12.75">
      <c r="A429" s="246" t="str">
        <f t="shared" si="157"/>
        <v> </v>
      </c>
      <c r="J429" s="184" t="str">
        <f t="shared" si="142"/>
        <v> </v>
      </c>
      <c r="K429" s="100"/>
      <c r="L429" s="325"/>
      <c r="N429" s="167" t="str">
        <f t="shared" si="143"/>
        <v> </v>
      </c>
      <c r="O429" s="157" t="str">
        <f t="shared" si="158"/>
        <v> </v>
      </c>
      <c r="P429" s="102"/>
      <c r="Q429" s="100"/>
      <c r="R429" s="331" t="str">
        <f t="shared" si="144"/>
        <v> </v>
      </c>
      <c r="S429" s="332" t="str">
        <f t="shared" si="159"/>
        <v> </v>
      </c>
      <c r="V429" s="167" t="str">
        <f t="shared" si="145"/>
        <v> </v>
      </c>
      <c r="W429" s="157" t="str">
        <f t="shared" si="160"/>
        <v> </v>
      </c>
      <c r="X429" s="102"/>
      <c r="Y429" s="100"/>
      <c r="Z429" s="331" t="str">
        <f t="shared" si="146"/>
        <v> </v>
      </c>
      <c r="AA429" s="332" t="str">
        <f t="shared" si="161"/>
        <v> </v>
      </c>
      <c r="AB429" s="335">
        <f t="shared" si="162"/>
        <v>0</v>
      </c>
      <c r="AF429" s="189" t="str">
        <f t="shared" si="147"/>
        <v> </v>
      </c>
      <c r="AG429" s="189" t="str">
        <f t="shared" si="148"/>
        <v> </v>
      </c>
      <c r="AH429" s="189" t="str">
        <f t="shared" si="149"/>
        <v> </v>
      </c>
      <c r="AI429" s="189" t="str">
        <f t="shared" si="150"/>
        <v> </v>
      </c>
      <c r="AJ429" s="189" t="str">
        <f t="shared" si="151"/>
        <v> </v>
      </c>
      <c r="AK429" s="189" t="str">
        <f t="shared" si="152"/>
        <v> </v>
      </c>
      <c r="AL429" s="189" t="str">
        <f t="shared" si="153"/>
        <v> </v>
      </c>
      <c r="AM429" s="189" t="str">
        <f t="shared" si="154"/>
        <v> </v>
      </c>
      <c r="AN429" s="189" t="str">
        <f t="shared" si="155"/>
        <v> </v>
      </c>
      <c r="AO429" s="189" t="str">
        <f t="shared" si="156"/>
        <v> </v>
      </c>
    </row>
    <row r="430" spans="1:41" ht="12.75">
      <c r="A430" s="246" t="str">
        <f t="shared" si="157"/>
        <v> </v>
      </c>
      <c r="J430" s="184" t="str">
        <f t="shared" si="142"/>
        <v> </v>
      </c>
      <c r="K430" s="100"/>
      <c r="L430" s="325"/>
      <c r="N430" s="167" t="str">
        <f t="shared" si="143"/>
        <v> </v>
      </c>
      <c r="O430" s="157" t="str">
        <f t="shared" si="158"/>
        <v> </v>
      </c>
      <c r="P430" s="102"/>
      <c r="Q430" s="100"/>
      <c r="R430" s="331" t="str">
        <f t="shared" si="144"/>
        <v> </v>
      </c>
      <c r="S430" s="332" t="str">
        <f t="shared" si="159"/>
        <v> </v>
      </c>
      <c r="V430" s="167" t="str">
        <f t="shared" si="145"/>
        <v> </v>
      </c>
      <c r="W430" s="157" t="str">
        <f t="shared" si="160"/>
        <v> </v>
      </c>
      <c r="X430" s="102"/>
      <c r="Y430" s="100"/>
      <c r="Z430" s="331" t="str">
        <f t="shared" si="146"/>
        <v> </v>
      </c>
      <c r="AA430" s="332" t="str">
        <f t="shared" si="161"/>
        <v> </v>
      </c>
      <c r="AB430" s="335">
        <f t="shared" si="162"/>
        <v>0</v>
      </c>
      <c r="AF430" s="189" t="str">
        <f t="shared" si="147"/>
        <v> </v>
      </c>
      <c r="AG430" s="189" t="str">
        <f t="shared" si="148"/>
        <v> </v>
      </c>
      <c r="AH430" s="189" t="str">
        <f t="shared" si="149"/>
        <v> </v>
      </c>
      <c r="AI430" s="189" t="str">
        <f t="shared" si="150"/>
        <v> </v>
      </c>
      <c r="AJ430" s="189" t="str">
        <f t="shared" si="151"/>
        <v> </v>
      </c>
      <c r="AK430" s="189" t="str">
        <f t="shared" si="152"/>
        <v> </v>
      </c>
      <c r="AL430" s="189" t="str">
        <f t="shared" si="153"/>
        <v> </v>
      </c>
      <c r="AM430" s="189" t="str">
        <f t="shared" si="154"/>
        <v> </v>
      </c>
      <c r="AN430" s="189" t="str">
        <f t="shared" si="155"/>
        <v> </v>
      </c>
      <c r="AO430" s="189" t="str">
        <f t="shared" si="156"/>
        <v> </v>
      </c>
    </row>
    <row r="431" spans="1:41" ht="12.75">
      <c r="A431" s="246" t="str">
        <f t="shared" si="157"/>
        <v> </v>
      </c>
      <c r="J431" s="184" t="str">
        <f t="shared" si="142"/>
        <v> </v>
      </c>
      <c r="K431" s="100"/>
      <c r="L431" s="325"/>
      <c r="N431" s="167" t="str">
        <f t="shared" si="143"/>
        <v> </v>
      </c>
      <c r="O431" s="157" t="str">
        <f t="shared" si="158"/>
        <v> </v>
      </c>
      <c r="P431" s="102"/>
      <c r="Q431" s="100"/>
      <c r="R431" s="331" t="str">
        <f t="shared" si="144"/>
        <v> </v>
      </c>
      <c r="S431" s="332" t="str">
        <f t="shared" si="159"/>
        <v> </v>
      </c>
      <c r="V431" s="167" t="str">
        <f t="shared" si="145"/>
        <v> </v>
      </c>
      <c r="W431" s="157" t="str">
        <f t="shared" si="160"/>
        <v> </v>
      </c>
      <c r="X431" s="102"/>
      <c r="Y431" s="100"/>
      <c r="Z431" s="331" t="str">
        <f t="shared" si="146"/>
        <v> </v>
      </c>
      <c r="AA431" s="332" t="str">
        <f t="shared" si="161"/>
        <v> </v>
      </c>
      <c r="AB431" s="335">
        <f t="shared" si="162"/>
        <v>0</v>
      </c>
      <c r="AF431" s="189" t="str">
        <f t="shared" si="147"/>
        <v> </v>
      </c>
      <c r="AG431" s="189" t="str">
        <f t="shared" si="148"/>
        <v> </v>
      </c>
      <c r="AH431" s="189" t="str">
        <f t="shared" si="149"/>
        <v> </v>
      </c>
      <c r="AI431" s="189" t="str">
        <f t="shared" si="150"/>
        <v> </v>
      </c>
      <c r="AJ431" s="189" t="str">
        <f t="shared" si="151"/>
        <v> </v>
      </c>
      <c r="AK431" s="189" t="str">
        <f t="shared" si="152"/>
        <v> </v>
      </c>
      <c r="AL431" s="189" t="str">
        <f t="shared" si="153"/>
        <v> </v>
      </c>
      <c r="AM431" s="189" t="str">
        <f t="shared" si="154"/>
        <v> </v>
      </c>
      <c r="AN431" s="189" t="str">
        <f t="shared" si="155"/>
        <v> </v>
      </c>
      <c r="AO431" s="189" t="str">
        <f t="shared" si="156"/>
        <v> </v>
      </c>
    </row>
    <row r="432" spans="1:41" ht="12.75">
      <c r="A432" s="246" t="str">
        <f t="shared" si="157"/>
        <v> </v>
      </c>
      <c r="J432" s="184" t="str">
        <f t="shared" si="142"/>
        <v> </v>
      </c>
      <c r="K432" s="100"/>
      <c r="L432" s="325"/>
      <c r="N432" s="167" t="str">
        <f t="shared" si="143"/>
        <v> </v>
      </c>
      <c r="O432" s="157" t="str">
        <f t="shared" si="158"/>
        <v> </v>
      </c>
      <c r="P432" s="102"/>
      <c r="Q432" s="100"/>
      <c r="R432" s="331" t="str">
        <f t="shared" si="144"/>
        <v> </v>
      </c>
      <c r="S432" s="332" t="str">
        <f t="shared" si="159"/>
        <v> </v>
      </c>
      <c r="V432" s="167" t="str">
        <f t="shared" si="145"/>
        <v> </v>
      </c>
      <c r="W432" s="157" t="str">
        <f t="shared" si="160"/>
        <v> </v>
      </c>
      <c r="X432" s="102"/>
      <c r="Y432" s="100"/>
      <c r="Z432" s="331" t="str">
        <f t="shared" si="146"/>
        <v> </v>
      </c>
      <c r="AA432" s="332" t="str">
        <f t="shared" si="161"/>
        <v> </v>
      </c>
      <c r="AB432" s="335">
        <f t="shared" si="162"/>
        <v>0</v>
      </c>
      <c r="AF432" s="189" t="str">
        <f t="shared" si="147"/>
        <v> </v>
      </c>
      <c r="AG432" s="189" t="str">
        <f t="shared" si="148"/>
        <v> </v>
      </c>
      <c r="AH432" s="189" t="str">
        <f t="shared" si="149"/>
        <v> </v>
      </c>
      <c r="AI432" s="189" t="str">
        <f t="shared" si="150"/>
        <v> </v>
      </c>
      <c r="AJ432" s="189" t="str">
        <f t="shared" si="151"/>
        <v> </v>
      </c>
      <c r="AK432" s="189" t="str">
        <f t="shared" si="152"/>
        <v> </v>
      </c>
      <c r="AL432" s="189" t="str">
        <f t="shared" si="153"/>
        <v> </v>
      </c>
      <c r="AM432" s="189" t="str">
        <f t="shared" si="154"/>
        <v> </v>
      </c>
      <c r="AN432" s="189" t="str">
        <f t="shared" si="155"/>
        <v> </v>
      </c>
      <c r="AO432" s="189" t="str">
        <f t="shared" si="156"/>
        <v> </v>
      </c>
    </row>
    <row r="433" spans="1:41" ht="12.75">
      <c r="A433" s="246" t="str">
        <f t="shared" si="157"/>
        <v> </v>
      </c>
      <c r="J433" s="184" t="str">
        <f t="shared" si="142"/>
        <v> </v>
      </c>
      <c r="K433" s="100"/>
      <c r="L433" s="325"/>
      <c r="N433" s="167" t="str">
        <f t="shared" si="143"/>
        <v> </v>
      </c>
      <c r="O433" s="157" t="str">
        <f t="shared" si="158"/>
        <v> </v>
      </c>
      <c r="P433" s="102"/>
      <c r="Q433" s="100"/>
      <c r="R433" s="331" t="str">
        <f t="shared" si="144"/>
        <v> </v>
      </c>
      <c r="S433" s="332" t="str">
        <f t="shared" si="159"/>
        <v> </v>
      </c>
      <c r="V433" s="167" t="str">
        <f t="shared" si="145"/>
        <v> </v>
      </c>
      <c r="W433" s="157" t="str">
        <f t="shared" si="160"/>
        <v> </v>
      </c>
      <c r="X433" s="102"/>
      <c r="Y433" s="100"/>
      <c r="Z433" s="331" t="str">
        <f t="shared" si="146"/>
        <v> </v>
      </c>
      <c r="AA433" s="332" t="str">
        <f t="shared" si="161"/>
        <v> </v>
      </c>
      <c r="AB433" s="335">
        <f t="shared" si="162"/>
        <v>0</v>
      </c>
      <c r="AF433" s="189" t="str">
        <f t="shared" si="147"/>
        <v> </v>
      </c>
      <c r="AG433" s="189" t="str">
        <f t="shared" si="148"/>
        <v> </v>
      </c>
      <c r="AH433" s="189" t="str">
        <f t="shared" si="149"/>
        <v> </v>
      </c>
      <c r="AI433" s="189" t="str">
        <f t="shared" si="150"/>
        <v> </v>
      </c>
      <c r="AJ433" s="189" t="str">
        <f t="shared" si="151"/>
        <v> </v>
      </c>
      <c r="AK433" s="189" t="str">
        <f t="shared" si="152"/>
        <v> </v>
      </c>
      <c r="AL433" s="189" t="str">
        <f t="shared" si="153"/>
        <v> </v>
      </c>
      <c r="AM433" s="189" t="str">
        <f t="shared" si="154"/>
        <v> </v>
      </c>
      <c r="AN433" s="189" t="str">
        <f t="shared" si="155"/>
        <v> </v>
      </c>
      <c r="AO433" s="189" t="str">
        <f t="shared" si="156"/>
        <v> </v>
      </c>
    </row>
    <row r="434" spans="1:41" ht="12.75">
      <c r="A434" s="246" t="str">
        <f t="shared" si="157"/>
        <v> </v>
      </c>
      <c r="J434" s="184" t="str">
        <f t="shared" si="142"/>
        <v> </v>
      </c>
      <c r="K434" s="100"/>
      <c r="L434" s="325"/>
      <c r="N434" s="167" t="str">
        <f t="shared" si="143"/>
        <v> </v>
      </c>
      <c r="O434" s="157" t="str">
        <f t="shared" si="158"/>
        <v> </v>
      </c>
      <c r="P434" s="102"/>
      <c r="Q434" s="100"/>
      <c r="R434" s="331" t="str">
        <f t="shared" si="144"/>
        <v> </v>
      </c>
      <c r="S434" s="332" t="str">
        <f t="shared" si="159"/>
        <v> </v>
      </c>
      <c r="V434" s="167" t="str">
        <f t="shared" si="145"/>
        <v> </v>
      </c>
      <c r="W434" s="157" t="str">
        <f t="shared" si="160"/>
        <v> </v>
      </c>
      <c r="X434" s="102"/>
      <c r="Y434" s="100"/>
      <c r="Z434" s="331" t="str">
        <f t="shared" si="146"/>
        <v> </v>
      </c>
      <c r="AA434" s="332" t="str">
        <f t="shared" si="161"/>
        <v> </v>
      </c>
      <c r="AB434" s="335">
        <f t="shared" si="162"/>
        <v>0</v>
      </c>
      <c r="AF434" s="189" t="str">
        <f t="shared" si="147"/>
        <v> </v>
      </c>
      <c r="AG434" s="189" t="str">
        <f t="shared" si="148"/>
        <v> </v>
      </c>
      <c r="AH434" s="189" t="str">
        <f t="shared" si="149"/>
        <v> </v>
      </c>
      <c r="AI434" s="189" t="str">
        <f t="shared" si="150"/>
        <v> </v>
      </c>
      <c r="AJ434" s="189" t="str">
        <f t="shared" si="151"/>
        <v> </v>
      </c>
      <c r="AK434" s="189" t="str">
        <f t="shared" si="152"/>
        <v> </v>
      </c>
      <c r="AL434" s="189" t="str">
        <f t="shared" si="153"/>
        <v> </v>
      </c>
      <c r="AM434" s="189" t="str">
        <f t="shared" si="154"/>
        <v> </v>
      </c>
      <c r="AN434" s="189" t="str">
        <f t="shared" si="155"/>
        <v> </v>
      </c>
      <c r="AO434" s="189" t="str">
        <f t="shared" si="156"/>
        <v> </v>
      </c>
    </row>
    <row r="435" spans="1:41" ht="12.75">
      <c r="A435" s="246" t="str">
        <f t="shared" si="157"/>
        <v> </v>
      </c>
      <c r="J435" s="184" t="str">
        <f t="shared" si="142"/>
        <v> </v>
      </c>
      <c r="K435" s="100"/>
      <c r="L435" s="325"/>
      <c r="N435" s="167" t="str">
        <f t="shared" si="143"/>
        <v> </v>
      </c>
      <c r="O435" s="157" t="str">
        <f t="shared" si="158"/>
        <v> </v>
      </c>
      <c r="P435" s="102"/>
      <c r="Q435" s="100"/>
      <c r="R435" s="331" t="str">
        <f t="shared" si="144"/>
        <v> </v>
      </c>
      <c r="S435" s="332" t="str">
        <f t="shared" si="159"/>
        <v> </v>
      </c>
      <c r="V435" s="167" t="str">
        <f t="shared" si="145"/>
        <v> </v>
      </c>
      <c r="W435" s="157" t="str">
        <f t="shared" si="160"/>
        <v> </v>
      </c>
      <c r="X435" s="102"/>
      <c r="Y435" s="100"/>
      <c r="Z435" s="331" t="str">
        <f t="shared" si="146"/>
        <v> </v>
      </c>
      <c r="AA435" s="332" t="str">
        <f t="shared" si="161"/>
        <v> </v>
      </c>
      <c r="AB435" s="335">
        <f t="shared" si="162"/>
        <v>0</v>
      </c>
      <c r="AF435" s="189" t="str">
        <f t="shared" si="147"/>
        <v> </v>
      </c>
      <c r="AG435" s="189" t="str">
        <f t="shared" si="148"/>
        <v> </v>
      </c>
      <c r="AH435" s="189" t="str">
        <f t="shared" si="149"/>
        <v> </v>
      </c>
      <c r="AI435" s="189" t="str">
        <f t="shared" si="150"/>
        <v> </v>
      </c>
      <c r="AJ435" s="189" t="str">
        <f t="shared" si="151"/>
        <v> </v>
      </c>
      <c r="AK435" s="189" t="str">
        <f t="shared" si="152"/>
        <v> </v>
      </c>
      <c r="AL435" s="189" t="str">
        <f t="shared" si="153"/>
        <v> </v>
      </c>
      <c r="AM435" s="189" t="str">
        <f t="shared" si="154"/>
        <v> </v>
      </c>
      <c r="AN435" s="189" t="str">
        <f t="shared" si="155"/>
        <v> </v>
      </c>
      <c r="AO435" s="189" t="str">
        <f t="shared" si="156"/>
        <v> </v>
      </c>
    </row>
    <row r="436" spans="1:41" ht="12.75">
      <c r="A436" s="246" t="str">
        <f t="shared" si="157"/>
        <v> </v>
      </c>
      <c r="J436" s="184" t="str">
        <f t="shared" si="142"/>
        <v> </v>
      </c>
      <c r="K436" s="100"/>
      <c r="L436" s="325"/>
      <c r="N436" s="167" t="str">
        <f t="shared" si="143"/>
        <v> </v>
      </c>
      <c r="O436" s="157" t="str">
        <f t="shared" si="158"/>
        <v> </v>
      </c>
      <c r="P436" s="102"/>
      <c r="Q436" s="100"/>
      <c r="R436" s="331" t="str">
        <f t="shared" si="144"/>
        <v> </v>
      </c>
      <c r="S436" s="332" t="str">
        <f t="shared" si="159"/>
        <v> </v>
      </c>
      <c r="V436" s="167" t="str">
        <f t="shared" si="145"/>
        <v> </v>
      </c>
      <c r="W436" s="157" t="str">
        <f t="shared" si="160"/>
        <v> </v>
      </c>
      <c r="X436" s="102"/>
      <c r="Y436" s="100"/>
      <c r="Z436" s="331" t="str">
        <f t="shared" si="146"/>
        <v> </v>
      </c>
      <c r="AA436" s="332" t="str">
        <f t="shared" si="161"/>
        <v> </v>
      </c>
      <c r="AB436" s="335">
        <f t="shared" si="162"/>
        <v>0</v>
      </c>
      <c r="AF436" s="189" t="str">
        <f t="shared" si="147"/>
        <v> </v>
      </c>
      <c r="AG436" s="189" t="str">
        <f t="shared" si="148"/>
        <v> </v>
      </c>
      <c r="AH436" s="189" t="str">
        <f t="shared" si="149"/>
        <v> </v>
      </c>
      <c r="AI436" s="189" t="str">
        <f t="shared" si="150"/>
        <v> </v>
      </c>
      <c r="AJ436" s="189" t="str">
        <f t="shared" si="151"/>
        <v> </v>
      </c>
      <c r="AK436" s="189" t="str">
        <f t="shared" si="152"/>
        <v> </v>
      </c>
      <c r="AL436" s="189" t="str">
        <f t="shared" si="153"/>
        <v> </v>
      </c>
      <c r="AM436" s="189" t="str">
        <f t="shared" si="154"/>
        <v> </v>
      </c>
      <c r="AN436" s="189" t="str">
        <f t="shared" si="155"/>
        <v> </v>
      </c>
      <c r="AO436" s="189" t="str">
        <f t="shared" si="156"/>
        <v> </v>
      </c>
    </row>
    <row r="437" spans="1:41" ht="12.75">
      <c r="A437" s="246" t="str">
        <f t="shared" si="157"/>
        <v> </v>
      </c>
      <c r="J437" s="184" t="str">
        <f t="shared" si="142"/>
        <v> </v>
      </c>
      <c r="K437" s="100"/>
      <c r="L437" s="325"/>
      <c r="N437" s="167" t="str">
        <f t="shared" si="143"/>
        <v> </v>
      </c>
      <c r="O437" s="157" t="str">
        <f t="shared" si="158"/>
        <v> </v>
      </c>
      <c r="P437" s="102"/>
      <c r="Q437" s="100"/>
      <c r="R437" s="331" t="str">
        <f t="shared" si="144"/>
        <v> </v>
      </c>
      <c r="S437" s="332" t="str">
        <f t="shared" si="159"/>
        <v> </v>
      </c>
      <c r="V437" s="167" t="str">
        <f t="shared" si="145"/>
        <v> </v>
      </c>
      <c r="W437" s="157" t="str">
        <f t="shared" si="160"/>
        <v> </v>
      </c>
      <c r="X437" s="102"/>
      <c r="Y437" s="100"/>
      <c r="Z437" s="331" t="str">
        <f t="shared" si="146"/>
        <v> </v>
      </c>
      <c r="AA437" s="332" t="str">
        <f t="shared" si="161"/>
        <v> </v>
      </c>
      <c r="AB437" s="335">
        <f t="shared" si="162"/>
        <v>0</v>
      </c>
      <c r="AF437" s="189" t="str">
        <f t="shared" si="147"/>
        <v> </v>
      </c>
      <c r="AG437" s="189" t="str">
        <f t="shared" si="148"/>
        <v> </v>
      </c>
      <c r="AH437" s="189" t="str">
        <f t="shared" si="149"/>
        <v> </v>
      </c>
      <c r="AI437" s="189" t="str">
        <f t="shared" si="150"/>
        <v> </v>
      </c>
      <c r="AJ437" s="189" t="str">
        <f t="shared" si="151"/>
        <v> </v>
      </c>
      <c r="AK437" s="189" t="str">
        <f t="shared" si="152"/>
        <v> </v>
      </c>
      <c r="AL437" s="189" t="str">
        <f t="shared" si="153"/>
        <v> </v>
      </c>
      <c r="AM437" s="189" t="str">
        <f t="shared" si="154"/>
        <v> </v>
      </c>
      <c r="AN437" s="189" t="str">
        <f t="shared" si="155"/>
        <v> </v>
      </c>
      <c r="AO437" s="189" t="str">
        <f t="shared" si="156"/>
        <v> </v>
      </c>
    </row>
    <row r="438" spans="1:41" ht="12.75">
      <c r="A438" s="246" t="str">
        <f t="shared" si="157"/>
        <v> </v>
      </c>
      <c r="J438" s="184" t="str">
        <f t="shared" si="142"/>
        <v> </v>
      </c>
      <c r="K438" s="100"/>
      <c r="L438" s="325"/>
      <c r="N438" s="167" t="str">
        <f t="shared" si="143"/>
        <v> </v>
      </c>
      <c r="O438" s="157" t="str">
        <f t="shared" si="158"/>
        <v> </v>
      </c>
      <c r="P438" s="102"/>
      <c r="Q438" s="100"/>
      <c r="R438" s="331" t="str">
        <f t="shared" si="144"/>
        <v> </v>
      </c>
      <c r="S438" s="332" t="str">
        <f t="shared" si="159"/>
        <v> </v>
      </c>
      <c r="V438" s="167" t="str">
        <f t="shared" si="145"/>
        <v> </v>
      </c>
      <c r="W438" s="157" t="str">
        <f t="shared" si="160"/>
        <v> </v>
      </c>
      <c r="X438" s="102"/>
      <c r="Y438" s="100"/>
      <c r="Z438" s="331" t="str">
        <f t="shared" si="146"/>
        <v> </v>
      </c>
      <c r="AA438" s="332" t="str">
        <f t="shared" si="161"/>
        <v> </v>
      </c>
      <c r="AB438" s="335">
        <f t="shared" si="162"/>
        <v>0</v>
      </c>
      <c r="AF438" s="189" t="str">
        <f t="shared" si="147"/>
        <v> </v>
      </c>
      <c r="AG438" s="189" t="str">
        <f t="shared" si="148"/>
        <v> </v>
      </c>
      <c r="AH438" s="189" t="str">
        <f t="shared" si="149"/>
        <v> </v>
      </c>
      <c r="AI438" s="189" t="str">
        <f t="shared" si="150"/>
        <v> </v>
      </c>
      <c r="AJ438" s="189" t="str">
        <f t="shared" si="151"/>
        <v> </v>
      </c>
      <c r="AK438" s="189" t="str">
        <f t="shared" si="152"/>
        <v> </v>
      </c>
      <c r="AL438" s="189" t="str">
        <f t="shared" si="153"/>
        <v> </v>
      </c>
      <c r="AM438" s="189" t="str">
        <f t="shared" si="154"/>
        <v> </v>
      </c>
      <c r="AN438" s="189" t="str">
        <f t="shared" si="155"/>
        <v> </v>
      </c>
      <c r="AO438" s="189" t="str">
        <f t="shared" si="156"/>
        <v> </v>
      </c>
    </row>
    <row r="439" spans="1:41" ht="12.75">
      <c r="A439" s="246" t="str">
        <f t="shared" si="157"/>
        <v> </v>
      </c>
      <c r="J439" s="184" t="str">
        <f t="shared" si="142"/>
        <v> </v>
      </c>
      <c r="K439" s="100"/>
      <c r="L439" s="325"/>
      <c r="N439" s="167" t="str">
        <f t="shared" si="143"/>
        <v> </v>
      </c>
      <c r="O439" s="157" t="str">
        <f t="shared" si="158"/>
        <v> </v>
      </c>
      <c r="P439" s="102"/>
      <c r="Q439" s="100"/>
      <c r="R439" s="331" t="str">
        <f t="shared" si="144"/>
        <v> </v>
      </c>
      <c r="S439" s="332" t="str">
        <f t="shared" si="159"/>
        <v> </v>
      </c>
      <c r="V439" s="167" t="str">
        <f t="shared" si="145"/>
        <v> </v>
      </c>
      <c r="W439" s="157" t="str">
        <f t="shared" si="160"/>
        <v> </v>
      </c>
      <c r="X439" s="102"/>
      <c r="Y439" s="100"/>
      <c r="Z439" s="331" t="str">
        <f t="shared" si="146"/>
        <v> </v>
      </c>
      <c r="AA439" s="332" t="str">
        <f t="shared" si="161"/>
        <v> </v>
      </c>
      <c r="AB439" s="335">
        <f t="shared" si="162"/>
        <v>0</v>
      </c>
      <c r="AF439" s="189" t="str">
        <f t="shared" si="147"/>
        <v> </v>
      </c>
      <c r="AG439" s="189" t="str">
        <f t="shared" si="148"/>
        <v> </v>
      </c>
      <c r="AH439" s="189" t="str">
        <f t="shared" si="149"/>
        <v> </v>
      </c>
      <c r="AI439" s="189" t="str">
        <f t="shared" si="150"/>
        <v> </v>
      </c>
      <c r="AJ439" s="189" t="str">
        <f t="shared" si="151"/>
        <v> </v>
      </c>
      <c r="AK439" s="189" t="str">
        <f t="shared" si="152"/>
        <v> </v>
      </c>
      <c r="AL439" s="189" t="str">
        <f t="shared" si="153"/>
        <v> </v>
      </c>
      <c r="AM439" s="189" t="str">
        <f t="shared" si="154"/>
        <v> </v>
      </c>
      <c r="AN439" s="189" t="str">
        <f t="shared" si="155"/>
        <v> </v>
      </c>
      <c r="AO439" s="189" t="str">
        <f t="shared" si="156"/>
        <v> </v>
      </c>
    </row>
    <row r="440" spans="1:41" ht="12.75">
      <c r="A440" s="246" t="str">
        <f t="shared" si="157"/>
        <v> </v>
      </c>
      <c r="J440" s="184" t="str">
        <f t="shared" si="142"/>
        <v> </v>
      </c>
      <c r="K440" s="100"/>
      <c r="L440" s="325"/>
      <c r="N440" s="167" t="str">
        <f t="shared" si="143"/>
        <v> </v>
      </c>
      <c r="O440" s="157" t="str">
        <f t="shared" si="158"/>
        <v> </v>
      </c>
      <c r="P440" s="102"/>
      <c r="Q440" s="100"/>
      <c r="R440" s="331" t="str">
        <f t="shared" si="144"/>
        <v> </v>
      </c>
      <c r="S440" s="332" t="str">
        <f t="shared" si="159"/>
        <v> </v>
      </c>
      <c r="V440" s="167" t="str">
        <f t="shared" si="145"/>
        <v> </v>
      </c>
      <c r="W440" s="157" t="str">
        <f t="shared" si="160"/>
        <v> </v>
      </c>
      <c r="X440" s="102"/>
      <c r="Y440" s="100"/>
      <c r="Z440" s="331" t="str">
        <f t="shared" si="146"/>
        <v> </v>
      </c>
      <c r="AA440" s="332" t="str">
        <f t="shared" si="161"/>
        <v> </v>
      </c>
      <c r="AB440" s="335">
        <f t="shared" si="162"/>
        <v>0</v>
      </c>
      <c r="AF440" s="189" t="str">
        <f t="shared" si="147"/>
        <v> </v>
      </c>
      <c r="AG440" s="189" t="str">
        <f t="shared" si="148"/>
        <v> </v>
      </c>
      <c r="AH440" s="189" t="str">
        <f t="shared" si="149"/>
        <v> </v>
      </c>
      <c r="AI440" s="189" t="str">
        <f t="shared" si="150"/>
        <v> </v>
      </c>
      <c r="AJ440" s="189" t="str">
        <f t="shared" si="151"/>
        <v> </v>
      </c>
      <c r="AK440" s="189" t="str">
        <f t="shared" si="152"/>
        <v> </v>
      </c>
      <c r="AL440" s="189" t="str">
        <f t="shared" si="153"/>
        <v> </v>
      </c>
      <c r="AM440" s="189" t="str">
        <f t="shared" si="154"/>
        <v> </v>
      </c>
      <c r="AN440" s="189" t="str">
        <f t="shared" si="155"/>
        <v> </v>
      </c>
      <c r="AO440" s="189" t="str">
        <f t="shared" si="156"/>
        <v> </v>
      </c>
    </row>
    <row r="441" spans="1:41" ht="12.75">
      <c r="A441" s="246" t="str">
        <f t="shared" si="157"/>
        <v> </v>
      </c>
      <c r="J441" s="184" t="str">
        <f t="shared" si="142"/>
        <v> </v>
      </c>
      <c r="K441" s="100"/>
      <c r="L441" s="325"/>
      <c r="N441" s="167" t="str">
        <f t="shared" si="143"/>
        <v> </v>
      </c>
      <c r="O441" s="157" t="str">
        <f t="shared" si="158"/>
        <v> </v>
      </c>
      <c r="P441" s="102"/>
      <c r="Q441" s="100"/>
      <c r="R441" s="331" t="str">
        <f t="shared" si="144"/>
        <v> </v>
      </c>
      <c r="S441" s="332" t="str">
        <f t="shared" si="159"/>
        <v> </v>
      </c>
      <c r="V441" s="167" t="str">
        <f t="shared" si="145"/>
        <v> </v>
      </c>
      <c r="W441" s="157" t="str">
        <f t="shared" si="160"/>
        <v> </v>
      </c>
      <c r="X441" s="102"/>
      <c r="Y441" s="100"/>
      <c r="Z441" s="331" t="str">
        <f t="shared" si="146"/>
        <v> </v>
      </c>
      <c r="AA441" s="332" t="str">
        <f t="shared" si="161"/>
        <v> </v>
      </c>
      <c r="AB441" s="335">
        <f t="shared" si="162"/>
        <v>0</v>
      </c>
      <c r="AF441" s="189" t="str">
        <f t="shared" si="147"/>
        <v> </v>
      </c>
      <c r="AG441" s="189" t="str">
        <f t="shared" si="148"/>
        <v> </v>
      </c>
      <c r="AH441" s="189" t="str">
        <f t="shared" si="149"/>
        <v> </v>
      </c>
      <c r="AI441" s="189" t="str">
        <f t="shared" si="150"/>
        <v> </v>
      </c>
      <c r="AJ441" s="189" t="str">
        <f t="shared" si="151"/>
        <v> </v>
      </c>
      <c r="AK441" s="189" t="str">
        <f t="shared" si="152"/>
        <v> </v>
      </c>
      <c r="AL441" s="189" t="str">
        <f t="shared" si="153"/>
        <v> </v>
      </c>
      <c r="AM441" s="189" t="str">
        <f t="shared" si="154"/>
        <v> </v>
      </c>
      <c r="AN441" s="189" t="str">
        <f t="shared" si="155"/>
        <v> </v>
      </c>
      <c r="AO441" s="189" t="str">
        <f t="shared" si="156"/>
        <v> </v>
      </c>
    </row>
    <row r="442" spans="1:41" ht="12.75">
      <c r="A442" s="246" t="str">
        <f t="shared" si="157"/>
        <v> </v>
      </c>
      <c r="J442" s="184" t="str">
        <f t="shared" si="142"/>
        <v> </v>
      </c>
      <c r="K442" s="100"/>
      <c r="L442" s="325"/>
      <c r="N442" s="167" t="str">
        <f t="shared" si="143"/>
        <v> </v>
      </c>
      <c r="O442" s="157" t="str">
        <f t="shared" si="158"/>
        <v> </v>
      </c>
      <c r="P442" s="102"/>
      <c r="Q442" s="100"/>
      <c r="R442" s="331" t="str">
        <f t="shared" si="144"/>
        <v> </v>
      </c>
      <c r="S442" s="332" t="str">
        <f t="shared" si="159"/>
        <v> </v>
      </c>
      <c r="V442" s="167" t="str">
        <f t="shared" si="145"/>
        <v> </v>
      </c>
      <c r="W442" s="157" t="str">
        <f t="shared" si="160"/>
        <v> </v>
      </c>
      <c r="X442" s="102"/>
      <c r="Y442" s="100"/>
      <c r="Z442" s="331" t="str">
        <f t="shared" si="146"/>
        <v> </v>
      </c>
      <c r="AA442" s="332" t="str">
        <f t="shared" si="161"/>
        <v> </v>
      </c>
      <c r="AB442" s="335">
        <f t="shared" si="162"/>
        <v>0</v>
      </c>
      <c r="AF442" s="189" t="str">
        <f t="shared" si="147"/>
        <v> </v>
      </c>
      <c r="AG442" s="189" t="str">
        <f t="shared" si="148"/>
        <v> </v>
      </c>
      <c r="AH442" s="189" t="str">
        <f t="shared" si="149"/>
        <v> </v>
      </c>
      <c r="AI442" s="189" t="str">
        <f t="shared" si="150"/>
        <v> </v>
      </c>
      <c r="AJ442" s="189" t="str">
        <f t="shared" si="151"/>
        <v> </v>
      </c>
      <c r="AK442" s="189" t="str">
        <f t="shared" si="152"/>
        <v> </v>
      </c>
      <c r="AL442" s="189" t="str">
        <f t="shared" si="153"/>
        <v> </v>
      </c>
      <c r="AM442" s="189" t="str">
        <f t="shared" si="154"/>
        <v> </v>
      </c>
      <c r="AN442" s="189" t="str">
        <f t="shared" si="155"/>
        <v> </v>
      </c>
      <c r="AO442" s="189" t="str">
        <f t="shared" si="156"/>
        <v> </v>
      </c>
    </row>
    <row r="443" spans="1:41" ht="12.75">
      <c r="A443" s="246" t="str">
        <f t="shared" si="157"/>
        <v> </v>
      </c>
      <c r="J443" s="184" t="str">
        <f t="shared" si="142"/>
        <v> </v>
      </c>
      <c r="K443" s="100"/>
      <c r="L443" s="325"/>
      <c r="N443" s="167" t="str">
        <f t="shared" si="143"/>
        <v> </v>
      </c>
      <c r="O443" s="157" t="str">
        <f t="shared" si="158"/>
        <v> </v>
      </c>
      <c r="P443" s="102"/>
      <c r="Q443" s="100"/>
      <c r="R443" s="331" t="str">
        <f t="shared" si="144"/>
        <v> </v>
      </c>
      <c r="S443" s="332" t="str">
        <f t="shared" si="159"/>
        <v> </v>
      </c>
      <c r="V443" s="167" t="str">
        <f t="shared" si="145"/>
        <v> </v>
      </c>
      <c r="W443" s="157" t="str">
        <f t="shared" si="160"/>
        <v> </v>
      </c>
      <c r="X443" s="102"/>
      <c r="Y443" s="100"/>
      <c r="Z443" s="331" t="str">
        <f t="shared" si="146"/>
        <v> </v>
      </c>
      <c r="AA443" s="332" t="str">
        <f t="shared" si="161"/>
        <v> </v>
      </c>
      <c r="AB443" s="335">
        <f t="shared" si="162"/>
        <v>0</v>
      </c>
      <c r="AF443" s="189" t="str">
        <f t="shared" si="147"/>
        <v> </v>
      </c>
      <c r="AG443" s="189" t="str">
        <f t="shared" si="148"/>
        <v> </v>
      </c>
      <c r="AH443" s="189" t="str">
        <f t="shared" si="149"/>
        <v> </v>
      </c>
      <c r="AI443" s="189" t="str">
        <f t="shared" si="150"/>
        <v> </v>
      </c>
      <c r="AJ443" s="189" t="str">
        <f t="shared" si="151"/>
        <v> </v>
      </c>
      <c r="AK443" s="189" t="str">
        <f t="shared" si="152"/>
        <v> </v>
      </c>
      <c r="AL443" s="189" t="str">
        <f t="shared" si="153"/>
        <v> </v>
      </c>
      <c r="AM443" s="189" t="str">
        <f t="shared" si="154"/>
        <v> </v>
      </c>
      <c r="AN443" s="189" t="str">
        <f t="shared" si="155"/>
        <v> </v>
      </c>
      <c r="AO443" s="189" t="str">
        <f t="shared" si="156"/>
        <v> </v>
      </c>
    </row>
    <row r="444" spans="1:41" ht="12.75">
      <c r="A444" s="246" t="str">
        <f t="shared" si="157"/>
        <v> </v>
      </c>
      <c r="J444" s="184" t="str">
        <f t="shared" si="142"/>
        <v> </v>
      </c>
      <c r="K444" s="100"/>
      <c r="L444" s="325"/>
      <c r="N444" s="167" t="str">
        <f t="shared" si="143"/>
        <v> </v>
      </c>
      <c r="O444" s="157" t="str">
        <f t="shared" si="158"/>
        <v> </v>
      </c>
      <c r="P444" s="102"/>
      <c r="Q444" s="100"/>
      <c r="R444" s="331" t="str">
        <f t="shared" si="144"/>
        <v> </v>
      </c>
      <c r="S444" s="332" t="str">
        <f t="shared" si="159"/>
        <v> </v>
      </c>
      <c r="V444" s="167" t="str">
        <f t="shared" si="145"/>
        <v> </v>
      </c>
      <c r="W444" s="157" t="str">
        <f t="shared" si="160"/>
        <v> </v>
      </c>
      <c r="X444" s="102"/>
      <c r="Y444" s="100"/>
      <c r="Z444" s="331" t="str">
        <f t="shared" si="146"/>
        <v> </v>
      </c>
      <c r="AA444" s="332" t="str">
        <f t="shared" si="161"/>
        <v> </v>
      </c>
      <c r="AB444" s="335">
        <f t="shared" si="162"/>
        <v>0</v>
      </c>
      <c r="AF444" s="189" t="str">
        <f t="shared" si="147"/>
        <v> </v>
      </c>
      <c r="AG444" s="189" t="str">
        <f t="shared" si="148"/>
        <v> </v>
      </c>
      <c r="AH444" s="189" t="str">
        <f t="shared" si="149"/>
        <v> </v>
      </c>
      <c r="AI444" s="189" t="str">
        <f t="shared" si="150"/>
        <v> </v>
      </c>
      <c r="AJ444" s="189" t="str">
        <f t="shared" si="151"/>
        <v> </v>
      </c>
      <c r="AK444" s="189" t="str">
        <f t="shared" si="152"/>
        <v> </v>
      </c>
      <c r="AL444" s="189" t="str">
        <f t="shared" si="153"/>
        <v> </v>
      </c>
      <c r="AM444" s="189" t="str">
        <f t="shared" si="154"/>
        <v> </v>
      </c>
      <c r="AN444" s="189" t="str">
        <f t="shared" si="155"/>
        <v> </v>
      </c>
      <c r="AO444" s="189" t="str">
        <f t="shared" si="156"/>
        <v> </v>
      </c>
    </row>
    <row r="445" spans="1:41" ht="12.75">
      <c r="A445" s="246" t="str">
        <f t="shared" si="157"/>
        <v> </v>
      </c>
      <c r="J445" s="184" t="str">
        <f t="shared" si="142"/>
        <v> </v>
      </c>
      <c r="K445" s="100"/>
      <c r="L445" s="325"/>
      <c r="N445" s="167" t="str">
        <f t="shared" si="143"/>
        <v> </v>
      </c>
      <c r="O445" s="157" t="str">
        <f t="shared" si="158"/>
        <v> </v>
      </c>
      <c r="P445" s="102"/>
      <c r="Q445" s="100"/>
      <c r="R445" s="331" t="str">
        <f t="shared" si="144"/>
        <v> </v>
      </c>
      <c r="S445" s="332" t="str">
        <f t="shared" si="159"/>
        <v> </v>
      </c>
      <c r="V445" s="167" t="str">
        <f t="shared" si="145"/>
        <v> </v>
      </c>
      <c r="W445" s="157" t="str">
        <f t="shared" si="160"/>
        <v> </v>
      </c>
      <c r="X445" s="102"/>
      <c r="Y445" s="100"/>
      <c r="Z445" s="331" t="str">
        <f t="shared" si="146"/>
        <v> </v>
      </c>
      <c r="AA445" s="332" t="str">
        <f t="shared" si="161"/>
        <v> </v>
      </c>
      <c r="AB445" s="335">
        <f t="shared" si="162"/>
        <v>0</v>
      </c>
      <c r="AF445" s="189" t="str">
        <f t="shared" si="147"/>
        <v> </v>
      </c>
      <c r="AG445" s="189" t="str">
        <f t="shared" si="148"/>
        <v> </v>
      </c>
      <c r="AH445" s="189" t="str">
        <f t="shared" si="149"/>
        <v> </v>
      </c>
      <c r="AI445" s="189" t="str">
        <f t="shared" si="150"/>
        <v> </v>
      </c>
      <c r="AJ445" s="189" t="str">
        <f t="shared" si="151"/>
        <v> </v>
      </c>
      <c r="AK445" s="189" t="str">
        <f t="shared" si="152"/>
        <v> </v>
      </c>
      <c r="AL445" s="189" t="str">
        <f t="shared" si="153"/>
        <v> </v>
      </c>
      <c r="AM445" s="189" t="str">
        <f t="shared" si="154"/>
        <v> </v>
      </c>
      <c r="AN445" s="189" t="str">
        <f t="shared" si="155"/>
        <v> </v>
      </c>
      <c r="AO445" s="189" t="str">
        <f t="shared" si="156"/>
        <v> </v>
      </c>
    </row>
    <row r="446" spans="1:41" ht="12.75">
      <c r="A446" s="246" t="str">
        <f t="shared" si="157"/>
        <v> </v>
      </c>
      <c r="J446" s="184" t="str">
        <f t="shared" si="142"/>
        <v> </v>
      </c>
      <c r="K446" s="100"/>
      <c r="L446" s="325"/>
      <c r="N446" s="167" t="str">
        <f t="shared" si="143"/>
        <v> </v>
      </c>
      <c r="O446" s="157" t="str">
        <f t="shared" si="158"/>
        <v> </v>
      </c>
      <c r="P446" s="102"/>
      <c r="Q446" s="100"/>
      <c r="R446" s="331" t="str">
        <f t="shared" si="144"/>
        <v> </v>
      </c>
      <c r="S446" s="332" t="str">
        <f t="shared" si="159"/>
        <v> </v>
      </c>
      <c r="V446" s="167" t="str">
        <f t="shared" si="145"/>
        <v> </v>
      </c>
      <c r="W446" s="157" t="str">
        <f t="shared" si="160"/>
        <v> </v>
      </c>
      <c r="X446" s="102"/>
      <c r="Y446" s="100"/>
      <c r="Z446" s="331" t="str">
        <f t="shared" si="146"/>
        <v> </v>
      </c>
      <c r="AA446" s="332" t="str">
        <f t="shared" si="161"/>
        <v> </v>
      </c>
      <c r="AB446" s="335">
        <f t="shared" si="162"/>
        <v>0</v>
      </c>
      <c r="AF446" s="189" t="str">
        <f t="shared" si="147"/>
        <v> </v>
      </c>
      <c r="AG446" s="189" t="str">
        <f t="shared" si="148"/>
        <v> </v>
      </c>
      <c r="AH446" s="189" t="str">
        <f t="shared" si="149"/>
        <v> </v>
      </c>
      <c r="AI446" s="189" t="str">
        <f t="shared" si="150"/>
        <v> </v>
      </c>
      <c r="AJ446" s="189" t="str">
        <f t="shared" si="151"/>
        <v> </v>
      </c>
      <c r="AK446" s="189" t="str">
        <f t="shared" si="152"/>
        <v> </v>
      </c>
      <c r="AL446" s="189" t="str">
        <f t="shared" si="153"/>
        <v> </v>
      </c>
      <c r="AM446" s="189" t="str">
        <f t="shared" si="154"/>
        <v> </v>
      </c>
      <c r="AN446" s="189" t="str">
        <f t="shared" si="155"/>
        <v> </v>
      </c>
      <c r="AO446" s="189" t="str">
        <f t="shared" si="156"/>
        <v> </v>
      </c>
    </row>
    <row r="447" spans="1:41" ht="12.75">
      <c r="A447" s="246" t="str">
        <f t="shared" si="157"/>
        <v> </v>
      </c>
      <c r="J447" s="184" t="str">
        <f t="shared" si="142"/>
        <v> </v>
      </c>
      <c r="K447" s="100"/>
      <c r="L447" s="325"/>
      <c r="N447" s="167" t="str">
        <f t="shared" si="143"/>
        <v> </v>
      </c>
      <c r="O447" s="157" t="str">
        <f t="shared" si="158"/>
        <v> </v>
      </c>
      <c r="P447" s="102"/>
      <c r="Q447" s="100"/>
      <c r="R447" s="331" t="str">
        <f t="shared" si="144"/>
        <v> </v>
      </c>
      <c r="S447" s="332" t="str">
        <f t="shared" si="159"/>
        <v> </v>
      </c>
      <c r="V447" s="167" t="str">
        <f t="shared" si="145"/>
        <v> </v>
      </c>
      <c r="W447" s="157" t="str">
        <f t="shared" si="160"/>
        <v> </v>
      </c>
      <c r="X447" s="102"/>
      <c r="Y447" s="100"/>
      <c r="Z447" s="331" t="str">
        <f t="shared" si="146"/>
        <v> </v>
      </c>
      <c r="AA447" s="332" t="str">
        <f t="shared" si="161"/>
        <v> </v>
      </c>
      <c r="AB447" s="335">
        <f t="shared" si="162"/>
        <v>0</v>
      </c>
      <c r="AF447" s="189" t="str">
        <f t="shared" si="147"/>
        <v> </v>
      </c>
      <c r="AG447" s="189" t="str">
        <f t="shared" si="148"/>
        <v> </v>
      </c>
      <c r="AH447" s="189" t="str">
        <f t="shared" si="149"/>
        <v> </v>
      </c>
      <c r="AI447" s="189" t="str">
        <f t="shared" si="150"/>
        <v> </v>
      </c>
      <c r="AJ447" s="189" t="str">
        <f t="shared" si="151"/>
        <v> </v>
      </c>
      <c r="AK447" s="189" t="str">
        <f t="shared" si="152"/>
        <v> </v>
      </c>
      <c r="AL447" s="189" t="str">
        <f t="shared" si="153"/>
        <v> </v>
      </c>
      <c r="AM447" s="189" t="str">
        <f t="shared" si="154"/>
        <v> </v>
      </c>
      <c r="AN447" s="189" t="str">
        <f t="shared" si="155"/>
        <v> </v>
      </c>
      <c r="AO447" s="189" t="str">
        <f t="shared" si="156"/>
        <v> </v>
      </c>
    </row>
    <row r="448" spans="1:41" ht="12.75">
      <c r="A448" s="246" t="str">
        <f t="shared" si="157"/>
        <v> </v>
      </c>
      <c r="J448" s="184" t="str">
        <f t="shared" si="142"/>
        <v> </v>
      </c>
      <c r="K448" s="100"/>
      <c r="L448" s="325"/>
      <c r="N448" s="167" t="str">
        <f t="shared" si="143"/>
        <v> </v>
      </c>
      <c r="O448" s="157" t="str">
        <f t="shared" si="158"/>
        <v> </v>
      </c>
      <c r="P448" s="102"/>
      <c r="Q448" s="100"/>
      <c r="R448" s="331" t="str">
        <f t="shared" si="144"/>
        <v> </v>
      </c>
      <c r="S448" s="332" t="str">
        <f t="shared" si="159"/>
        <v> </v>
      </c>
      <c r="V448" s="167" t="str">
        <f t="shared" si="145"/>
        <v> </v>
      </c>
      <c r="W448" s="157" t="str">
        <f t="shared" si="160"/>
        <v> </v>
      </c>
      <c r="X448" s="102"/>
      <c r="Y448" s="100"/>
      <c r="Z448" s="331" t="str">
        <f t="shared" si="146"/>
        <v> </v>
      </c>
      <c r="AA448" s="332" t="str">
        <f t="shared" si="161"/>
        <v> </v>
      </c>
      <c r="AB448" s="335">
        <f t="shared" si="162"/>
        <v>0</v>
      </c>
      <c r="AF448" s="189" t="str">
        <f t="shared" si="147"/>
        <v> </v>
      </c>
      <c r="AG448" s="189" t="str">
        <f t="shared" si="148"/>
        <v> </v>
      </c>
      <c r="AH448" s="189" t="str">
        <f t="shared" si="149"/>
        <v> </v>
      </c>
      <c r="AI448" s="189" t="str">
        <f t="shared" si="150"/>
        <v> </v>
      </c>
      <c r="AJ448" s="189" t="str">
        <f t="shared" si="151"/>
        <v> </v>
      </c>
      <c r="AK448" s="189" t="str">
        <f t="shared" si="152"/>
        <v> </v>
      </c>
      <c r="AL448" s="189" t="str">
        <f t="shared" si="153"/>
        <v> </v>
      </c>
      <c r="AM448" s="189" t="str">
        <f t="shared" si="154"/>
        <v> </v>
      </c>
      <c r="AN448" s="189" t="str">
        <f t="shared" si="155"/>
        <v> </v>
      </c>
      <c r="AO448" s="189" t="str">
        <f t="shared" si="156"/>
        <v> </v>
      </c>
    </row>
    <row r="449" spans="1:41" ht="12.75">
      <c r="A449" s="246" t="str">
        <f t="shared" si="157"/>
        <v> </v>
      </c>
      <c r="J449" s="184" t="str">
        <f t="shared" si="142"/>
        <v> </v>
      </c>
      <c r="K449" s="100"/>
      <c r="L449" s="325"/>
      <c r="N449" s="167" t="str">
        <f t="shared" si="143"/>
        <v> </v>
      </c>
      <c r="O449" s="157" t="str">
        <f t="shared" si="158"/>
        <v> </v>
      </c>
      <c r="P449" s="102"/>
      <c r="Q449" s="100"/>
      <c r="R449" s="331" t="str">
        <f t="shared" si="144"/>
        <v> </v>
      </c>
      <c r="S449" s="332" t="str">
        <f t="shared" si="159"/>
        <v> </v>
      </c>
      <c r="V449" s="167" t="str">
        <f t="shared" si="145"/>
        <v> </v>
      </c>
      <c r="W449" s="157" t="str">
        <f t="shared" si="160"/>
        <v> </v>
      </c>
      <c r="X449" s="102"/>
      <c r="Y449" s="100"/>
      <c r="Z449" s="331" t="str">
        <f t="shared" si="146"/>
        <v> </v>
      </c>
      <c r="AA449" s="332" t="str">
        <f t="shared" si="161"/>
        <v> </v>
      </c>
      <c r="AB449" s="335">
        <f t="shared" si="162"/>
        <v>0</v>
      </c>
      <c r="AF449" s="189" t="str">
        <f t="shared" si="147"/>
        <v> </v>
      </c>
      <c r="AG449" s="189" t="str">
        <f t="shared" si="148"/>
        <v> </v>
      </c>
      <c r="AH449" s="189" t="str">
        <f t="shared" si="149"/>
        <v> </v>
      </c>
      <c r="AI449" s="189" t="str">
        <f t="shared" si="150"/>
        <v> </v>
      </c>
      <c r="AJ449" s="189" t="str">
        <f t="shared" si="151"/>
        <v> </v>
      </c>
      <c r="AK449" s="189" t="str">
        <f t="shared" si="152"/>
        <v> </v>
      </c>
      <c r="AL449" s="189" t="str">
        <f t="shared" si="153"/>
        <v> </v>
      </c>
      <c r="AM449" s="189" t="str">
        <f t="shared" si="154"/>
        <v> </v>
      </c>
      <c r="AN449" s="189" t="str">
        <f t="shared" si="155"/>
        <v> </v>
      </c>
      <c r="AO449" s="189" t="str">
        <f t="shared" si="156"/>
        <v> </v>
      </c>
    </row>
    <row r="450" spans="1:41" ht="12.75">
      <c r="A450" s="246" t="str">
        <f t="shared" si="157"/>
        <v> </v>
      </c>
      <c r="J450" s="184" t="str">
        <f t="shared" si="142"/>
        <v> </v>
      </c>
      <c r="K450" s="100"/>
      <c r="L450" s="325"/>
      <c r="N450" s="167" t="str">
        <f t="shared" si="143"/>
        <v> </v>
      </c>
      <c r="O450" s="157" t="str">
        <f t="shared" si="158"/>
        <v> </v>
      </c>
      <c r="P450" s="102"/>
      <c r="Q450" s="100"/>
      <c r="R450" s="331" t="str">
        <f t="shared" si="144"/>
        <v> </v>
      </c>
      <c r="S450" s="332" t="str">
        <f t="shared" si="159"/>
        <v> </v>
      </c>
      <c r="V450" s="167" t="str">
        <f t="shared" si="145"/>
        <v> </v>
      </c>
      <c r="W450" s="157" t="str">
        <f t="shared" si="160"/>
        <v> </v>
      </c>
      <c r="X450" s="102"/>
      <c r="Y450" s="100"/>
      <c r="Z450" s="331" t="str">
        <f t="shared" si="146"/>
        <v> </v>
      </c>
      <c r="AA450" s="332" t="str">
        <f t="shared" si="161"/>
        <v> </v>
      </c>
      <c r="AB450" s="335">
        <f t="shared" si="162"/>
        <v>0</v>
      </c>
      <c r="AF450" s="189" t="str">
        <f t="shared" si="147"/>
        <v> </v>
      </c>
      <c r="AG450" s="189" t="str">
        <f t="shared" si="148"/>
        <v> </v>
      </c>
      <c r="AH450" s="189" t="str">
        <f t="shared" si="149"/>
        <v> </v>
      </c>
      <c r="AI450" s="189" t="str">
        <f t="shared" si="150"/>
        <v> </v>
      </c>
      <c r="AJ450" s="189" t="str">
        <f t="shared" si="151"/>
        <v> </v>
      </c>
      <c r="AK450" s="189" t="str">
        <f t="shared" si="152"/>
        <v> </v>
      </c>
      <c r="AL450" s="189" t="str">
        <f t="shared" si="153"/>
        <v> </v>
      </c>
      <c r="AM450" s="189" t="str">
        <f t="shared" si="154"/>
        <v> </v>
      </c>
      <c r="AN450" s="189" t="str">
        <f t="shared" si="155"/>
        <v> </v>
      </c>
      <c r="AO450" s="189" t="str">
        <f t="shared" si="156"/>
        <v> </v>
      </c>
    </row>
    <row r="451" spans="1:41" ht="12.75">
      <c r="A451" s="246" t="str">
        <f t="shared" si="157"/>
        <v> </v>
      </c>
      <c r="J451" s="184" t="str">
        <f t="shared" si="142"/>
        <v> </v>
      </c>
      <c r="K451" s="100"/>
      <c r="L451" s="325"/>
      <c r="N451" s="167" t="str">
        <f t="shared" si="143"/>
        <v> </v>
      </c>
      <c r="O451" s="157" t="str">
        <f t="shared" si="158"/>
        <v> </v>
      </c>
      <c r="P451" s="102"/>
      <c r="Q451" s="100"/>
      <c r="R451" s="331" t="str">
        <f t="shared" si="144"/>
        <v> </v>
      </c>
      <c r="S451" s="332" t="str">
        <f t="shared" si="159"/>
        <v> </v>
      </c>
      <c r="V451" s="167" t="str">
        <f t="shared" si="145"/>
        <v> </v>
      </c>
      <c r="W451" s="157" t="str">
        <f t="shared" si="160"/>
        <v> </v>
      </c>
      <c r="X451" s="102"/>
      <c r="Y451" s="100"/>
      <c r="Z451" s="331" t="str">
        <f t="shared" si="146"/>
        <v> </v>
      </c>
      <c r="AA451" s="332" t="str">
        <f t="shared" si="161"/>
        <v> </v>
      </c>
      <c r="AB451" s="335">
        <f t="shared" si="162"/>
        <v>0</v>
      </c>
      <c r="AF451" s="189" t="str">
        <f t="shared" si="147"/>
        <v> </v>
      </c>
      <c r="AG451" s="189" t="str">
        <f t="shared" si="148"/>
        <v> </v>
      </c>
      <c r="AH451" s="189" t="str">
        <f t="shared" si="149"/>
        <v> </v>
      </c>
      <c r="AI451" s="189" t="str">
        <f t="shared" si="150"/>
        <v> </v>
      </c>
      <c r="AJ451" s="189" t="str">
        <f t="shared" si="151"/>
        <v> </v>
      </c>
      <c r="AK451" s="189" t="str">
        <f t="shared" si="152"/>
        <v> </v>
      </c>
      <c r="AL451" s="189" t="str">
        <f t="shared" si="153"/>
        <v> </v>
      </c>
      <c r="AM451" s="189" t="str">
        <f t="shared" si="154"/>
        <v> </v>
      </c>
      <c r="AN451" s="189" t="str">
        <f t="shared" si="155"/>
        <v> </v>
      </c>
      <c r="AO451" s="189" t="str">
        <f t="shared" si="156"/>
        <v> </v>
      </c>
    </row>
    <row r="452" spans="1:41" ht="12.75">
      <c r="A452" s="246" t="str">
        <f t="shared" si="157"/>
        <v> </v>
      </c>
      <c r="J452" s="184" t="str">
        <f t="shared" si="142"/>
        <v> </v>
      </c>
      <c r="K452" s="100"/>
      <c r="L452" s="325"/>
      <c r="N452" s="167" t="str">
        <f t="shared" si="143"/>
        <v> </v>
      </c>
      <c r="O452" s="157" t="str">
        <f t="shared" si="158"/>
        <v> </v>
      </c>
      <c r="P452" s="102"/>
      <c r="Q452" s="100"/>
      <c r="R452" s="331" t="str">
        <f t="shared" si="144"/>
        <v> </v>
      </c>
      <c r="S452" s="332" t="str">
        <f t="shared" si="159"/>
        <v> </v>
      </c>
      <c r="V452" s="167" t="str">
        <f t="shared" si="145"/>
        <v> </v>
      </c>
      <c r="W452" s="157" t="str">
        <f t="shared" si="160"/>
        <v> </v>
      </c>
      <c r="X452" s="102"/>
      <c r="Y452" s="100"/>
      <c r="Z452" s="331" t="str">
        <f t="shared" si="146"/>
        <v> </v>
      </c>
      <c r="AA452" s="332" t="str">
        <f t="shared" si="161"/>
        <v> </v>
      </c>
      <c r="AB452" s="335">
        <f t="shared" si="162"/>
        <v>0</v>
      </c>
      <c r="AF452" s="189" t="str">
        <f t="shared" si="147"/>
        <v> </v>
      </c>
      <c r="AG452" s="189" t="str">
        <f t="shared" si="148"/>
        <v> </v>
      </c>
      <c r="AH452" s="189" t="str">
        <f t="shared" si="149"/>
        <v> </v>
      </c>
      <c r="AI452" s="189" t="str">
        <f t="shared" si="150"/>
        <v> </v>
      </c>
      <c r="AJ452" s="189" t="str">
        <f t="shared" si="151"/>
        <v> </v>
      </c>
      <c r="AK452" s="189" t="str">
        <f t="shared" si="152"/>
        <v> </v>
      </c>
      <c r="AL452" s="189" t="str">
        <f t="shared" si="153"/>
        <v> </v>
      </c>
      <c r="AM452" s="189" t="str">
        <f t="shared" si="154"/>
        <v> </v>
      </c>
      <c r="AN452" s="189" t="str">
        <f t="shared" si="155"/>
        <v> </v>
      </c>
      <c r="AO452" s="189" t="str">
        <f t="shared" si="156"/>
        <v> </v>
      </c>
    </row>
    <row r="453" spans="1:41" ht="12.75">
      <c r="A453" s="246" t="str">
        <f t="shared" si="157"/>
        <v> </v>
      </c>
      <c r="J453" s="184" t="str">
        <f t="shared" si="142"/>
        <v> </v>
      </c>
      <c r="K453" s="100"/>
      <c r="L453" s="325"/>
      <c r="N453" s="167" t="str">
        <f t="shared" si="143"/>
        <v> </v>
      </c>
      <c r="O453" s="157" t="str">
        <f t="shared" si="158"/>
        <v> </v>
      </c>
      <c r="P453" s="102"/>
      <c r="Q453" s="100"/>
      <c r="R453" s="331" t="str">
        <f t="shared" si="144"/>
        <v> </v>
      </c>
      <c r="S453" s="332" t="str">
        <f t="shared" si="159"/>
        <v> </v>
      </c>
      <c r="V453" s="167" t="str">
        <f t="shared" si="145"/>
        <v> </v>
      </c>
      <c r="W453" s="157" t="str">
        <f t="shared" si="160"/>
        <v> </v>
      </c>
      <c r="X453" s="102"/>
      <c r="Y453" s="100"/>
      <c r="Z453" s="331" t="str">
        <f t="shared" si="146"/>
        <v> </v>
      </c>
      <c r="AA453" s="332" t="str">
        <f t="shared" si="161"/>
        <v> </v>
      </c>
      <c r="AB453" s="335">
        <f t="shared" si="162"/>
        <v>0</v>
      </c>
      <c r="AF453" s="189" t="str">
        <f t="shared" si="147"/>
        <v> </v>
      </c>
      <c r="AG453" s="189" t="str">
        <f t="shared" si="148"/>
        <v> </v>
      </c>
      <c r="AH453" s="189" t="str">
        <f t="shared" si="149"/>
        <v> </v>
      </c>
      <c r="AI453" s="189" t="str">
        <f t="shared" si="150"/>
        <v> </v>
      </c>
      <c r="AJ453" s="189" t="str">
        <f t="shared" si="151"/>
        <v> </v>
      </c>
      <c r="AK453" s="189" t="str">
        <f t="shared" si="152"/>
        <v> </v>
      </c>
      <c r="AL453" s="189" t="str">
        <f t="shared" si="153"/>
        <v> </v>
      </c>
      <c r="AM453" s="189" t="str">
        <f t="shared" si="154"/>
        <v> </v>
      </c>
      <c r="AN453" s="189" t="str">
        <f t="shared" si="155"/>
        <v> </v>
      </c>
      <c r="AO453" s="189" t="str">
        <f t="shared" si="156"/>
        <v> </v>
      </c>
    </row>
    <row r="454" spans="1:41" ht="12.75">
      <c r="A454" s="246" t="str">
        <f t="shared" si="157"/>
        <v> </v>
      </c>
      <c r="J454" s="184" t="str">
        <f t="shared" si="142"/>
        <v> </v>
      </c>
      <c r="K454" s="100"/>
      <c r="L454" s="325"/>
      <c r="N454" s="167" t="str">
        <f t="shared" si="143"/>
        <v> </v>
      </c>
      <c r="O454" s="157" t="str">
        <f t="shared" si="158"/>
        <v> </v>
      </c>
      <c r="P454" s="102"/>
      <c r="Q454" s="100"/>
      <c r="R454" s="331" t="str">
        <f t="shared" si="144"/>
        <v> </v>
      </c>
      <c r="S454" s="332" t="str">
        <f t="shared" si="159"/>
        <v> </v>
      </c>
      <c r="V454" s="167" t="str">
        <f t="shared" si="145"/>
        <v> </v>
      </c>
      <c r="W454" s="157" t="str">
        <f t="shared" si="160"/>
        <v> </v>
      </c>
      <c r="X454" s="102"/>
      <c r="Y454" s="100"/>
      <c r="Z454" s="331" t="str">
        <f t="shared" si="146"/>
        <v> </v>
      </c>
      <c r="AA454" s="332" t="str">
        <f t="shared" si="161"/>
        <v> </v>
      </c>
      <c r="AB454" s="335">
        <f t="shared" si="162"/>
        <v>0</v>
      </c>
      <c r="AF454" s="189" t="str">
        <f t="shared" si="147"/>
        <v> </v>
      </c>
      <c r="AG454" s="189" t="str">
        <f t="shared" si="148"/>
        <v> </v>
      </c>
      <c r="AH454" s="189" t="str">
        <f t="shared" si="149"/>
        <v> </v>
      </c>
      <c r="AI454" s="189" t="str">
        <f t="shared" si="150"/>
        <v> </v>
      </c>
      <c r="AJ454" s="189" t="str">
        <f t="shared" si="151"/>
        <v> </v>
      </c>
      <c r="AK454" s="189" t="str">
        <f t="shared" si="152"/>
        <v> </v>
      </c>
      <c r="AL454" s="189" t="str">
        <f t="shared" si="153"/>
        <v> </v>
      </c>
      <c r="AM454" s="189" t="str">
        <f t="shared" si="154"/>
        <v> </v>
      </c>
      <c r="AN454" s="189" t="str">
        <f t="shared" si="155"/>
        <v> </v>
      </c>
      <c r="AO454" s="189" t="str">
        <f t="shared" si="156"/>
        <v> </v>
      </c>
    </row>
    <row r="455" spans="1:41" ht="12.75">
      <c r="A455" s="246" t="str">
        <f t="shared" si="157"/>
        <v> </v>
      </c>
      <c r="J455" s="184" t="str">
        <f aca="true" t="shared" si="163" ref="J455:J507">IF(I455&gt;0,PRODUCT(I455,$J$2)," ")</f>
        <v> </v>
      </c>
      <c r="K455" s="100"/>
      <c r="L455" s="325"/>
      <c r="N455" s="167" t="str">
        <f aca="true" t="shared" si="164" ref="N455:N507">IF(L455&gt;0,LOOKUP(L455,$AS$7:$AS$107,$AT$7:$AT$43)," ")</f>
        <v> </v>
      </c>
      <c r="O455" s="157" t="str">
        <f t="shared" si="158"/>
        <v> </v>
      </c>
      <c r="P455" s="102"/>
      <c r="Q455" s="100"/>
      <c r="R455" s="331" t="str">
        <f aca="true" t="shared" si="165" ref="R455:R507">IF(P455&gt;0,LOOKUP(P455,$AS$7:$AS$107,$AT$7:$AT$43)," ")</f>
        <v> </v>
      </c>
      <c r="S455" s="332" t="str">
        <f t="shared" si="159"/>
        <v> </v>
      </c>
      <c r="V455" s="167" t="str">
        <f aca="true" t="shared" si="166" ref="V455:V507">IF(T455&gt;0,LOOKUP(T455,$AS$7:$AS$107,$AT$7:$AT$43)," ")</f>
        <v> </v>
      </c>
      <c r="W455" s="157" t="str">
        <f t="shared" si="160"/>
        <v> </v>
      </c>
      <c r="X455" s="102"/>
      <c r="Y455" s="100"/>
      <c r="Z455" s="331" t="str">
        <f aca="true" t="shared" si="167" ref="Z455:Z507">IF(X455&gt;0,LOOKUP(X455,$AS$7:$AS$107,$AT$7:$AT$43)," ")</f>
        <v> </v>
      </c>
      <c r="AA455" s="332" t="str">
        <f t="shared" si="161"/>
        <v> </v>
      </c>
      <c r="AB455" s="335">
        <f t="shared" si="162"/>
        <v>0</v>
      </c>
      <c r="AF455" s="189" t="str">
        <f aca="true" t="shared" si="168" ref="AF455:AF507">IF($C455=1,$AB455," ")</f>
        <v> </v>
      </c>
      <c r="AG455" s="189" t="str">
        <f aca="true" t="shared" si="169" ref="AG455:AG507">IF($C455=2,$AB455," ")</f>
        <v> </v>
      </c>
      <c r="AH455" s="189" t="str">
        <f aca="true" t="shared" si="170" ref="AH455:AH507">IF($C455=3,$AB455," ")</f>
        <v> </v>
      </c>
      <c r="AI455" s="189" t="str">
        <f aca="true" t="shared" si="171" ref="AI455:AI507">IF($C455=4,$AB455," ")</f>
        <v> </v>
      </c>
      <c r="AJ455" s="189" t="str">
        <f aca="true" t="shared" si="172" ref="AJ455:AJ507">IF($C455=5,$AB455," ")</f>
        <v> </v>
      </c>
      <c r="AK455" s="189" t="str">
        <f aca="true" t="shared" si="173" ref="AK455:AK507">IF($C455=6,$AB455," ")</f>
        <v> </v>
      </c>
      <c r="AL455" s="189" t="str">
        <f aca="true" t="shared" si="174" ref="AL455:AL507">IF($C455=7,$AB455," ")</f>
        <v> </v>
      </c>
      <c r="AM455" s="189" t="str">
        <f aca="true" t="shared" si="175" ref="AM455:AM507">IF($C455=8,$AB455," ")</f>
        <v> </v>
      </c>
      <c r="AN455" s="189" t="str">
        <f aca="true" t="shared" si="176" ref="AN455:AN507">IF($C455=9,$AB455," ")</f>
        <v> </v>
      </c>
      <c r="AO455" s="189" t="str">
        <f aca="true" t="shared" si="177" ref="AO455:AO507">IF($C455=10,$AB455," ")</f>
        <v> </v>
      </c>
    </row>
    <row r="456" spans="1:41" ht="12.75">
      <c r="A456" s="246" t="str">
        <f aca="true" t="shared" si="178" ref="A456:A507">IF(C456&gt;10,"Error Column C"," ")</f>
        <v> </v>
      </c>
      <c r="J456" s="184" t="str">
        <f t="shared" si="163"/>
        <v> </v>
      </c>
      <c r="K456" s="100"/>
      <c r="L456" s="325"/>
      <c r="N456" s="167" t="str">
        <f t="shared" si="164"/>
        <v> </v>
      </c>
      <c r="O456" s="157" t="str">
        <f aca="true" t="shared" si="179" ref="O456:O507">IF(M456&gt;0,LOOKUP(L456,$AS$7:$AS$107,$AW$7:$AW$107)*M456," ")</f>
        <v> </v>
      </c>
      <c r="P456" s="102"/>
      <c r="Q456" s="100"/>
      <c r="R456" s="331" t="str">
        <f t="shared" si="165"/>
        <v> </v>
      </c>
      <c r="S456" s="332" t="str">
        <f aca="true" t="shared" si="180" ref="S456:S507">IF(Q456&gt;0,LOOKUP(P456,$AS$7:$AS$107,$AW$7:$AW$107)*Q456," ")</f>
        <v> </v>
      </c>
      <c r="V456" s="167" t="str">
        <f t="shared" si="166"/>
        <v> </v>
      </c>
      <c r="W456" s="157" t="str">
        <f aca="true" t="shared" si="181" ref="W456:W507">IF(U456&gt;0,LOOKUP(T456,$AS$7:$AS$107,$AW$7:$AW$107)*U456," ")</f>
        <v> </v>
      </c>
      <c r="X456" s="102"/>
      <c r="Y456" s="100"/>
      <c r="Z456" s="331" t="str">
        <f t="shared" si="167"/>
        <v> </v>
      </c>
      <c r="AA456" s="332" t="str">
        <f aca="true" t="shared" si="182" ref="AA456:AA507">IF(Y456&gt;0,LOOKUP(X456,$AS$7:$AS$107,$AW$7:$AW$107)*Y456," ")</f>
        <v> </v>
      </c>
      <c r="AB456" s="335">
        <f t="shared" si="162"/>
        <v>0</v>
      </c>
      <c r="AF456" s="189" t="str">
        <f t="shared" si="168"/>
        <v> </v>
      </c>
      <c r="AG456" s="189" t="str">
        <f t="shared" si="169"/>
        <v> </v>
      </c>
      <c r="AH456" s="189" t="str">
        <f t="shared" si="170"/>
        <v> </v>
      </c>
      <c r="AI456" s="189" t="str">
        <f t="shared" si="171"/>
        <v> </v>
      </c>
      <c r="AJ456" s="189" t="str">
        <f t="shared" si="172"/>
        <v> </v>
      </c>
      <c r="AK456" s="189" t="str">
        <f t="shared" si="173"/>
        <v> </v>
      </c>
      <c r="AL456" s="189" t="str">
        <f t="shared" si="174"/>
        <v> </v>
      </c>
      <c r="AM456" s="189" t="str">
        <f t="shared" si="175"/>
        <v> </v>
      </c>
      <c r="AN456" s="189" t="str">
        <f t="shared" si="176"/>
        <v> </v>
      </c>
      <c r="AO456" s="189" t="str">
        <f t="shared" si="177"/>
        <v> </v>
      </c>
    </row>
    <row r="457" spans="1:41" ht="12.75">
      <c r="A457" s="246" t="str">
        <f t="shared" si="178"/>
        <v> </v>
      </c>
      <c r="J457" s="184" t="str">
        <f t="shared" si="163"/>
        <v> </v>
      </c>
      <c r="K457" s="100"/>
      <c r="L457" s="325"/>
      <c r="N457" s="167" t="str">
        <f t="shared" si="164"/>
        <v> </v>
      </c>
      <c r="O457" s="157" t="str">
        <f t="shared" si="179"/>
        <v> </v>
      </c>
      <c r="P457" s="102"/>
      <c r="Q457" s="100"/>
      <c r="R457" s="331" t="str">
        <f t="shared" si="165"/>
        <v> </v>
      </c>
      <c r="S457" s="332" t="str">
        <f t="shared" si="180"/>
        <v> </v>
      </c>
      <c r="V457" s="167" t="str">
        <f t="shared" si="166"/>
        <v> </v>
      </c>
      <c r="W457" s="157" t="str">
        <f t="shared" si="181"/>
        <v> </v>
      </c>
      <c r="X457" s="102"/>
      <c r="Y457" s="100"/>
      <c r="Z457" s="331" t="str">
        <f t="shared" si="167"/>
        <v> </v>
      </c>
      <c r="AA457" s="332" t="str">
        <f t="shared" si="182"/>
        <v> </v>
      </c>
      <c r="AB457" s="335">
        <f aca="true" t="shared" si="183" ref="AB457:AB507">IF(D457&gt;0,SUM(O457,S457,W457,AA457,J457),0)</f>
        <v>0</v>
      </c>
      <c r="AF457" s="189" t="str">
        <f t="shared" si="168"/>
        <v> </v>
      </c>
      <c r="AG457" s="189" t="str">
        <f t="shared" si="169"/>
        <v> </v>
      </c>
      <c r="AH457" s="189" t="str">
        <f t="shared" si="170"/>
        <v> </v>
      </c>
      <c r="AI457" s="189" t="str">
        <f t="shared" si="171"/>
        <v> </v>
      </c>
      <c r="AJ457" s="189" t="str">
        <f t="shared" si="172"/>
        <v> </v>
      </c>
      <c r="AK457" s="189" t="str">
        <f t="shared" si="173"/>
        <v> </v>
      </c>
      <c r="AL457" s="189" t="str">
        <f t="shared" si="174"/>
        <v> </v>
      </c>
      <c r="AM457" s="189" t="str">
        <f t="shared" si="175"/>
        <v> </v>
      </c>
      <c r="AN457" s="189" t="str">
        <f t="shared" si="176"/>
        <v> </v>
      </c>
      <c r="AO457" s="189" t="str">
        <f t="shared" si="177"/>
        <v> </v>
      </c>
    </row>
    <row r="458" spans="1:41" ht="12.75">
      <c r="A458" s="246" t="str">
        <f t="shared" si="178"/>
        <v> </v>
      </c>
      <c r="J458" s="184" t="str">
        <f t="shared" si="163"/>
        <v> </v>
      </c>
      <c r="K458" s="100"/>
      <c r="L458" s="325"/>
      <c r="N458" s="167" t="str">
        <f t="shared" si="164"/>
        <v> </v>
      </c>
      <c r="O458" s="157" t="str">
        <f t="shared" si="179"/>
        <v> </v>
      </c>
      <c r="P458" s="102"/>
      <c r="Q458" s="100"/>
      <c r="R458" s="331" t="str">
        <f t="shared" si="165"/>
        <v> </v>
      </c>
      <c r="S458" s="332" t="str">
        <f t="shared" si="180"/>
        <v> </v>
      </c>
      <c r="V458" s="167" t="str">
        <f t="shared" si="166"/>
        <v> </v>
      </c>
      <c r="W458" s="157" t="str">
        <f t="shared" si="181"/>
        <v> </v>
      </c>
      <c r="X458" s="102"/>
      <c r="Y458" s="100"/>
      <c r="Z458" s="331" t="str">
        <f t="shared" si="167"/>
        <v> </v>
      </c>
      <c r="AA458" s="332" t="str">
        <f t="shared" si="182"/>
        <v> </v>
      </c>
      <c r="AB458" s="335">
        <f t="shared" si="183"/>
        <v>0</v>
      </c>
      <c r="AF458" s="189" t="str">
        <f t="shared" si="168"/>
        <v> </v>
      </c>
      <c r="AG458" s="189" t="str">
        <f t="shared" si="169"/>
        <v> </v>
      </c>
      <c r="AH458" s="189" t="str">
        <f t="shared" si="170"/>
        <v> </v>
      </c>
      <c r="AI458" s="189" t="str">
        <f t="shared" si="171"/>
        <v> </v>
      </c>
      <c r="AJ458" s="189" t="str">
        <f t="shared" si="172"/>
        <v> </v>
      </c>
      <c r="AK458" s="189" t="str">
        <f t="shared" si="173"/>
        <v> </v>
      </c>
      <c r="AL458" s="189" t="str">
        <f t="shared" si="174"/>
        <v> </v>
      </c>
      <c r="AM458" s="189" t="str">
        <f t="shared" si="175"/>
        <v> </v>
      </c>
      <c r="AN458" s="189" t="str">
        <f t="shared" si="176"/>
        <v> </v>
      </c>
      <c r="AO458" s="189" t="str">
        <f t="shared" si="177"/>
        <v> </v>
      </c>
    </row>
    <row r="459" spans="1:41" ht="12.75">
      <c r="A459" s="246" t="str">
        <f t="shared" si="178"/>
        <v> </v>
      </c>
      <c r="J459" s="184" t="str">
        <f t="shared" si="163"/>
        <v> </v>
      </c>
      <c r="K459" s="100"/>
      <c r="L459" s="325"/>
      <c r="N459" s="167" t="str">
        <f t="shared" si="164"/>
        <v> </v>
      </c>
      <c r="O459" s="157" t="str">
        <f t="shared" si="179"/>
        <v> </v>
      </c>
      <c r="P459" s="102"/>
      <c r="Q459" s="100"/>
      <c r="R459" s="331" t="str">
        <f t="shared" si="165"/>
        <v> </v>
      </c>
      <c r="S459" s="332" t="str">
        <f t="shared" si="180"/>
        <v> </v>
      </c>
      <c r="V459" s="167" t="str">
        <f t="shared" si="166"/>
        <v> </v>
      </c>
      <c r="W459" s="157" t="str">
        <f t="shared" si="181"/>
        <v> </v>
      </c>
      <c r="X459" s="102"/>
      <c r="Y459" s="100"/>
      <c r="Z459" s="331" t="str">
        <f t="shared" si="167"/>
        <v> </v>
      </c>
      <c r="AA459" s="332" t="str">
        <f t="shared" si="182"/>
        <v> </v>
      </c>
      <c r="AB459" s="335">
        <f t="shared" si="183"/>
        <v>0</v>
      </c>
      <c r="AF459" s="189" t="str">
        <f t="shared" si="168"/>
        <v> </v>
      </c>
      <c r="AG459" s="189" t="str">
        <f t="shared" si="169"/>
        <v> </v>
      </c>
      <c r="AH459" s="189" t="str">
        <f t="shared" si="170"/>
        <v> </v>
      </c>
      <c r="AI459" s="189" t="str">
        <f t="shared" si="171"/>
        <v> </v>
      </c>
      <c r="AJ459" s="189" t="str">
        <f t="shared" si="172"/>
        <v> </v>
      </c>
      <c r="AK459" s="189" t="str">
        <f t="shared" si="173"/>
        <v> </v>
      </c>
      <c r="AL459" s="189" t="str">
        <f t="shared" si="174"/>
        <v> </v>
      </c>
      <c r="AM459" s="189" t="str">
        <f t="shared" si="175"/>
        <v> </v>
      </c>
      <c r="AN459" s="189" t="str">
        <f t="shared" si="176"/>
        <v> </v>
      </c>
      <c r="AO459" s="189" t="str">
        <f t="shared" si="177"/>
        <v> </v>
      </c>
    </row>
    <row r="460" spans="1:41" ht="12.75">
      <c r="A460" s="246" t="str">
        <f t="shared" si="178"/>
        <v> </v>
      </c>
      <c r="J460" s="184" t="str">
        <f t="shared" si="163"/>
        <v> </v>
      </c>
      <c r="K460" s="100"/>
      <c r="L460" s="325"/>
      <c r="N460" s="167" t="str">
        <f t="shared" si="164"/>
        <v> </v>
      </c>
      <c r="O460" s="157" t="str">
        <f t="shared" si="179"/>
        <v> </v>
      </c>
      <c r="P460" s="102"/>
      <c r="Q460" s="100"/>
      <c r="R460" s="331" t="str">
        <f t="shared" si="165"/>
        <v> </v>
      </c>
      <c r="S460" s="332" t="str">
        <f t="shared" si="180"/>
        <v> </v>
      </c>
      <c r="V460" s="167" t="str">
        <f t="shared" si="166"/>
        <v> </v>
      </c>
      <c r="W460" s="157" t="str">
        <f t="shared" si="181"/>
        <v> </v>
      </c>
      <c r="X460" s="102"/>
      <c r="Y460" s="100"/>
      <c r="Z460" s="331" t="str">
        <f t="shared" si="167"/>
        <v> </v>
      </c>
      <c r="AA460" s="332" t="str">
        <f t="shared" si="182"/>
        <v> </v>
      </c>
      <c r="AB460" s="335">
        <f t="shared" si="183"/>
        <v>0</v>
      </c>
      <c r="AF460" s="189" t="str">
        <f t="shared" si="168"/>
        <v> </v>
      </c>
      <c r="AG460" s="189" t="str">
        <f t="shared" si="169"/>
        <v> </v>
      </c>
      <c r="AH460" s="189" t="str">
        <f t="shared" si="170"/>
        <v> </v>
      </c>
      <c r="AI460" s="189" t="str">
        <f t="shared" si="171"/>
        <v> </v>
      </c>
      <c r="AJ460" s="189" t="str">
        <f t="shared" si="172"/>
        <v> </v>
      </c>
      <c r="AK460" s="189" t="str">
        <f t="shared" si="173"/>
        <v> </v>
      </c>
      <c r="AL460" s="189" t="str">
        <f t="shared" si="174"/>
        <v> </v>
      </c>
      <c r="AM460" s="189" t="str">
        <f t="shared" si="175"/>
        <v> </v>
      </c>
      <c r="AN460" s="189" t="str">
        <f t="shared" si="176"/>
        <v> </v>
      </c>
      <c r="AO460" s="189" t="str">
        <f t="shared" si="177"/>
        <v> </v>
      </c>
    </row>
    <row r="461" spans="1:41" ht="12.75">
      <c r="A461" s="246" t="str">
        <f t="shared" si="178"/>
        <v> </v>
      </c>
      <c r="J461" s="184" t="str">
        <f t="shared" si="163"/>
        <v> </v>
      </c>
      <c r="K461" s="100"/>
      <c r="L461" s="325"/>
      <c r="N461" s="167" t="str">
        <f t="shared" si="164"/>
        <v> </v>
      </c>
      <c r="O461" s="157" t="str">
        <f t="shared" si="179"/>
        <v> </v>
      </c>
      <c r="P461" s="102"/>
      <c r="Q461" s="100"/>
      <c r="R461" s="331" t="str">
        <f t="shared" si="165"/>
        <v> </v>
      </c>
      <c r="S461" s="332" t="str">
        <f t="shared" si="180"/>
        <v> </v>
      </c>
      <c r="V461" s="167" t="str">
        <f t="shared" si="166"/>
        <v> </v>
      </c>
      <c r="W461" s="157" t="str">
        <f t="shared" si="181"/>
        <v> </v>
      </c>
      <c r="X461" s="102"/>
      <c r="Y461" s="100"/>
      <c r="Z461" s="331" t="str">
        <f t="shared" si="167"/>
        <v> </v>
      </c>
      <c r="AA461" s="332" t="str">
        <f t="shared" si="182"/>
        <v> </v>
      </c>
      <c r="AB461" s="335">
        <f t="shared" si="183"/>
        <v>0</v>
      </c>
      <c r="AF461" s="189" t="str">
        <f t="shared" si="168"/>
        <v> </v>
      </c>
      <c r="AG461" s="189" t="str">
        <f t="shared" si="169"/>
        <v> </v>
      </c>
      <c r="AH461" s="189" t="str">
        <f t="shared" si="170"/>
        <v> </v>
      </c>
      <c r="AI461" s="189" t="str">
        <f t="shared" si="171"/>
        <v> </v>
      </c>
      <c r="AJ461" s="189" t="str">
        <f t="shared" si="172"/>
        <v> </v>
      </c>
      <c r="AK461" s="189" t="str">
        <f t="shared" si="173"/>
        <v> </v>
      </c>
      <c r="AL461" s="189" t="str">
        <f t="shared" si="174"/>
        <v> </v>
      </c>
      <c r="AM461" s="189" t="str">
        <f t="shared" si="175"/>
        <v> </v>
      </c>
      <c r="AN461" s="189" t="str">
        <f t="shared" si="176"/>
        <v> </v>
      </c>
      <c r="AO461" s="189" t="str">
        <f t="shared" si="177"/>
        <v> </v>
      </c>
    </row>
    <row r="462" spans="1:41" ht="12.75">
      <c r="A462" s="246" t="str">
        <f t="shared" si="178"/>
        <v> </v>
      </c>
      <c r="J462" s="184" t="str">
        <f t="shared" si="163"/>
        <v> </v>
      </c>
      <c r="K462" s="100"/>
      <c r="L462" s="325"/>
      <c r="N462" s="167" t="str">
        <f t="shared" si="164"/>
        <v> </v>
      </c>
      <c r="O462" s="157" t="str">
        <f t="shared" si="179"/>
        <v> </v>
      </c>
      <c r="P462" s="102"/>
      <c r="Q462" s="100"/>
      <c r="R462" s="331" t="str">
        <f t="shared" si="165"/>
        <v> </v>
      </c>
      <c r="S462" s="332" t="str">
        <f t="shared" si="180"/>
        <v> </v>
      </c>
      <c r="V462" s="167" t="str">
        <f t="shared" si="166"/>
        <v> </v>
      </c>
      <c r="W462" s="157" t="str">
        <f t="shared" si="181"/>
        <v> </v>
      </c>
      <c r="X462" s="102"/>
      <c r="Y462" s="100"/>
      <c r="Z462" s="331" t="str">
        <f t="shared" si="167"/>
        <v> </v>
      </c>
      <c r="AA462" s="332" t="str">
        <f t="shared" si="182"/>
        <v> </v>
      </c>
      <c r="AB462" s="335">
        <f t="shared" si="183"/>
        <v>0</v>
      </c>
      <c r="AF462" s="189" t="str">
        <f t="shared" si="168"/>
        <v> </v>
      </c>
      <c r="AG462" s="189" t="str">
        <f t="shared" si="169"/>
        <v> </v>
      </c>
      <c r="AH462" s="189" t="str">
        <f t="shared" si="170"/>
        <v> </v>
      </c>
      <c r="AI462" s="189" t="str">
        <f t="shared" si="171"/>
        <v> </v>
      </c>
      <c r="AJ462" s="189" t="str">
        <f t="shared" si="172"/>
        <v> </v>
      </c>
      <c r="AK462" s="189" t="str">
        <f t="shared" si="173"/>
        <v> </v>
      </c>
      <c r="AL462" s="189" t="str">
        <f t="shared" si="174"/>
        <v> </v>
      </c>
      <c r="AM462" s="189" t="str">
        <f t="shared" si="175"/>
        <v> </v>
      </c>
      <c r="AN462" s="189" t="str">
        <f t="shared" si="176"/>
        <v> </v>
      </c>
      <c r="AO462" s="189" t="str">
        <f t="shared" si="177"/>
        <v> </v>
      </c>
    </row>
    <row r="463" spans="1:41" ht="12.75">
      <c r="A463" s="246" t="str">
        <f t="shared" si="178"/>
        <v> </v>
      </c>
      <c r="J463" s="184" t="str">
        <f t="shared" si="163"/>
        <v> </v>
      </c>
      <c r="K463" s="100"/>
      <c r="L463" s="325"/>
      <c r="N463" s="167" t="str">
        <f t="shared" si="164"/>
        <v> </v>
      </c>
      <c r="O463" s="157" t="str">
        <f t="shared" si="179"/>
        <v> </v>
      </c>
      <c r="P463" s="102"/>
      <c r="Q463" s="100"/>
      <c r="R463" s="331" t="str">
        <f t="shared" si="165"/>
        <v> </v>
      </c>
      <c r="S463" s="332" t="str">
        <f t="shared" si="180"/>
        <v> </v>
      </c>
      <c r="V463" s="167" t="str">
        <f t="shared" si="166"/>
        <v> </v>
      </c>
      <c r="W463" s="157" t="str">
        <f t="shared" si="181"/>
        <v> </v>
      </c>
      <c r="X463" s="102"/>
      <c r="Y463" s="100"/>
      <c r="Z463" s="331" t="str">
        <f t="shared" si="167"/>
        <v> </v>
      </c>
      <c r="AA463" s="332" t="str">
        <f t="shared" si="182"/>
        <v> </v>
      </c>
      <c r="AB463" s="335">
        <f t="shared" si="183"/>
        <v>0</v>
      </c>
      <c r="AF463" s="189" t="str">
        <f t="shared" si="168"/>
        <v> </v>
      </c>
      <c r="AG463" s="189" t="str">
        <f t="shared" si="169"/>
        <v> </v>
      </c>
      <c r="AH463" s="189" t="str">
        <f t="shared" si="170"/>
        <v> </v>
      </c>
      <c r="AI463" s="189" t="str">
        <f t="shared" si="171"/>
        <v> </v>
      </c>
      <c r="AJ463" s="189" t="str">
        <f t="shared" si="172"/>
        <v> </v>
      </c>
      <c r="AK463" s="189" t="str">
        <f t="shared" si="173"/>
        <v> </v>
      </c>
      <c r="AL463" s="189" t="str">
        <f t="shared" si="174"/>
        <v> </v>
      </c>
      <c r="AM463" s="189" t="str">
        <f t="shared" si="175"/>
        <v> </v>
      </c>
      <c r="AN463" s="189" t="str">
        <f t="shared" si="176"/>
        <v> </v>
      </c>
      <c r="AO463" s="189" t="str">
        <f t="shared" si="177"/>
        <v> </v>
      </c>
    </row>
    <row r="464" spans="1:41" ht="12.75">
      <c r="A464" s="246" t="str">
        <f t="shared" si="178"/>
        <v> </v>
      </c>
      <c r="J464" s="184" t="str">
        <f t="shared" si="163"/>
        <v> </v>
      </c>
      <c r="K464" s="100"/>
      <c r="L464" s="325"/>
      <c r="N464" s="167" t="str">
        <f t="shared" si="164"/>
        <v> </v>
      </c>
      <c r="O464" s="157" t="str">
        <f t="shared" si="179"/>
        <v> </v>
      </c>
      <c r="P464" s="102"/>
      <c r="Q464" s="100"/>
      <c r="R464" s="331" t="str">
        <f t="shared" si="165"/>
        <v> </v>
      </c>
      <c r="S464" s="332" t="str">
        <f t="shared" si="180"/>
        <v> </v>
      </c>
      <c r="V464" s="167" t="str">
        <f t="shared" si="166"/>
        <v> </v>
      </c>
      <c r="W464" s="157" t="str">
        <f t="shared" si="181"/>
        <v> </v>
      </c>
      <c r="X464" s="102"/>
      <c r="Y464" s="100"/>
      <c r="Z464" s="331" t="str">
        <f t="shared" si="167"/>
        <v> </v>
      </c>
      <c r="AA464" s="332" t="str">
        <f t="shared" si="182"/>
        <v> </v>
      </c>
      <c r="AB464" s="335">
        <f t="shared" si="183"/>
        <v>0</v>
      </c>
      <c r="AF464" s="189" t="str">
        <f t="shared" si="168"/>
        <v> </v>
      </c>
      <c r="AG464" s="189" t="str">
        <f t="shared" si="169"/>
        <v> </v>
      </c>
      <c r="AH464" s="189" t="str">
        <f t="shared" si="170"/>
        <v> </v>
      </c>
      <c r="AI464" s="189" t="str">
        <f t="shared" si="171"/>
        <v> </v>
      </c>
      <c r="AJ464" s="189" t="str">
        <f t="shared" si="172"/>
        <v> </v>
      </c>
      <c r="AK464" s="189" t="str">
        <f t="shared" si="173"/>
        <v> </v>
      </c>
      <c r="AL464" s="189" t="str">
        <f t="shared" si="174"/>
        <v> </v>
      </c>
      <c r="AM464" s="189" t="str">
        <f t="shared" si="175"/>
        <v> </v>
      </c>
      <c r="AN464" s="189" t="str">
        <f t="shared" si="176"/>
        <v> </v>
      </c>
      <c r="AO464" s="189" t="str">
        <f t="shared" si="177"/>
        <v> </v>
      </c>
    </row>
    <row r="465" spans="1:41" ht="12.75">
      <c r="A465" s="246" t="str">
        <f t="shared" si="178"/>
        <v> </v>
      </c>
      <c r="J465" s="184" t="str">
        <f t="shared" si="163"/>
        <v> </v>
      </c>
      <c r="K465" s="100"/>
      <c r="L465" s="325"/>
      <c r="N465" s="167" t="str">
        <f t="shared" si="164"/>
        <v> </v>
      </c>
      <c r="O465" s="157" t="str">
        <f t="shared" si="179"/>
        <v> </v>
      </c>
      <c r="P465" s="102"/>
      <c r="Q465" s="100"/>
      <c r="R465" s="331" t="str">
        <f t="shared" si="165"/>
        <v> </v>
      </c>
      <c r="S465" s="332" t="str">
        <f t="shared" si="180"/>
        <v> </v>
      </c>
      <c r="V465" s="167" t="str">
        <f t="shared" si="166"/>
        <v> </v>
      </c>
      <c r="W465" s="157" t="str">
        <f t="shared" si="181"/>
        <v> </v>
      </c>
      <c r="X465" s="102"/>
      <c r="Y465" s="100"/>
      <c r="Z465" s="331" t="str">
        <f t="shared" si="167"/>
        <v> </v>
      </c>
      <c r="AA465" s="332" t="str">
        <f t="shared" si="182"/>
        <v> </v>
      </c>
      <c r="AB465" s="335">
        <f t="shared" si="183"/>
        <v>0</v>
      </c>
      <c r="AF465" s="189" t="str">
        <f t="shared" si="168"/>
        <v> </v>
      </c>
      <c r="AG465" s="189" t="str">
        <f t="shared" si="169"/>
        <v> </v>
      </c>
      <c r="AH465" s="189" t="str">
        <f t="shared" si="170"/>
        <v> </v>
      </c>
      <c r="AI465" s="189" t="str">
        <f t="shared" si="171"/>
        <v> </v>
      </c>
      <c r="AJ465" s="189" t="str">
        <f t="shared" si="172"/>
        <v> </v>
      </c>
      <c r="AK465" s="189" t="str">
        <f t="shared" si="173"/>
        <v> </v>
      </c>
      <c r="AL465" s="189" t="str">
        <f t="shared" si="174"/>
        <v> </v>
      </c>
      <c r="AM465" s="189" t="str">
        <f t="shared" si="175"/>
        <v> </v>
      </c>
      <c r="AN465" s="189" t="str">
        <f t="shared" si="176"/>
        <v> </v>
      </c>
      <c r="AO465" s="189" t="str">
        <f t="shared" si="177"/>
        <v> </v>
      </c>
    </row>
    <row r="466" spans="1:41" ht="12.75">
      <c r="A466" s="246" t="str">
        <f t="shared" si="178"/>
        <v> </v>
      </c>
      <c r="J466" s="184" t="str">
        <f t="shared" si="163"/>
        <v> </v>
      </c>
      <c r="K466" s="100"/>
      <c r="L466" s="325"/>
      <c r="N466" s="167" t="str">
        <f t="shared" si="164"/>
        <v> </v>
      </c>
      <c r="O466" s="157" t="str">
        <f t="shared" si="179"/>
        <v> </v>
      </c>
      <c r="P466" s="102"/>
      <c r="Q466" s="100"/>
      <c r="R466" s="331" t="str">
        <f t="shared" si="165"/>
        <v> </v>
      </c>
      <c r="S466" s="332" t="str">
        <f t="shared" si="180"/>
        <v> </v>
      </c>
      <c r="V466" s="167" t="str">
        <f t="shared" si="166"/>
        <v> </v>
      </c>
      <c r="W466" s="157" t="str">
        <f t="shared" si="181"/>
        <v> </v>
      </c>
      <c r="X466" s="102"/>
      <c r="Y466" s="100"/>
      <c r="Z466" s="331" t="str">
        <f t="shared" si="167"/>
        <v> </v>
      </c>
      <c r="AA466" s="332" t="str">
        <f t="shared" si="182"/>
        <v> </v>
      </c>
      <c r="AB466" s="335">
        <f t="shared" si="183"/>
        <v>0</v>
      </c>
      <c r="AF466" s="189" t="str">
        <f t="shared" si="168"/>
        <v> </v>
      </c>
      <c r="AG466" s="189" t="str">
        <f t="shared" si="169"/>
        <v> </v>
      </c>
      <c r="AH466" s="189" t="str">
        <f t="shared" si="170"/>
        <v> </v>
      </c>
      <c r="AI466" s="189" t="str">
        <f t="shared" si="171"/>
        <v> </v>
      </c>
      <c r="AJ466" s="189" t="str">
        <f t="shared" si="172"/>
        <v> </v>
      </c>
      <c r="AK466" s="189" t="str">
        <f t="shared" si="173"/>
        <v> </v>
      </c>
      <c r="AL466" s="189" t="str">
        <f t="shared" si="174"/>
        <v> </v>
      </c>
      <c r="AM466" s="189" t="str">
        <f t="shared" si="175"/>
        <v> </v>
      </c>
      <c r="AN466" s="189" t="str">
        <f t="shared" si="176"/>
        <v> </v>
      </c>
      <c r="AO466" s="189" t="str">
        <f t="shared" si="177"/>
        <v> </v>
      </c>
    </row>
    <row r="467" spans="1:41" ht="12.75">
      <c r="A467" s="246" t="str">
        <f t="shared" si="178"/>
        <v> </v>
      </c>
      <c r="J467" s="184" t="str">
        <f t="shared" si="163"/>
        <v> </v>
      </c>
      <c r="K467" s="100"/>
      <c r="L467" s="325"/>
      <c r="N467" s="167" t="str">
        <f t="shared" si="164"/>
        <v> </v>
      </c>
      <c r="O467" s="157" t="str">
        <f t="shared" si="179"/>
        <v> </v>
      </c>
      <c r="P467" s="102"/>
      <c r="Q467" s="100"/>
      <c r="R467" s="331" t="str">
        <f t="shared" si="165"/>
        <v> </v>
      </c>
      <c r="S467" s="332" t="str">
        <f t="shared" si="180"/>
        <v> </v>
      </c>
      <c r="V467" s="167" t="str">
        <f t="shared" si="166"/>
        <v> </v>
      </c>
      <c r="W467" s="157" t="str">
        <f t="shared" si="181"/>
        <v> </v>
      </c>
      <c r="X467" s="102"/>
      <c r="Y467" s="100"/>
      <c r="Z467" s="331" t="str">
        <f t="shared" si="167"/>
        <v> </v>
      </c>
      <c r="AA467" s="332" t="str">
        <f t="shared" si="182"/>
        <v> </v>
      </c>
      <c r="AB467" s="335">
        <f t="shared" si="183"/>
        <v>0</v>
      </c>
      <c r="AF467" s="189" t="str">
        <f t="shared" si="168"/>
        <v> </v>
      </c>
      <c r="AG467" s="189" t="str">
        <f t="shared" si="169"/>
        <v> </v>
      </c>
      <c r="AH467" s="189" t="str">
        <f t="shared" si="170"/>
        <v> </v>
      </c>
      <c r="AI467" s="189" t="str">
        <f t="shared" si="171"/>
        <v> </v>
      </c>
      <c r="AJ467" s="189" t="str">
        <f t="shared" si="172"/>
        <v> </v>
      </c>
      <c r="AK467" s="189" t="str">
        <f t="shared" si="173"/>
        <v> </v>
      </c>
      <c r="AL467" s="189" t="str">
        <f t="shared" si="174"/>
        <v> </v>
      </c>
      <c r="AM467" s="189" t="str">
        <f t="shared" si="175"/>
        <v> </v>
      </c>
      <c r="AN467" s="189" t="str">
        <f t="shared" si="176"/>
        <v> </v>
      </c>
      <c r="AO467" s="189" t="str">
        <f t="shared" si="177"/>
        <v> </v>
      </c>
    </row>
    <row r="468" spans="1:41" ht="12.75">
      <c r="A468" s="246" t="str">
        <f t="shared" si="178"/>
        <v> </v>
      </c>
      <c r="J468" s="184" t="str">
        <f t="shared" si="163"/>
        <v> </v>
      </c>
      <c r="K468" s="100"/>
      <c r="L468" s="325"/>
      <c r="N468" s="167" t="str">
        <f t="shared" si="164"/>
        <v> </v>
      </c>
      <c r="O468" s="157" t="str">
        <f t="shared" si="179"/>
        <v> </v>
      </c>
      <c r="P468" s="102"/>
      <c r="Q468" s="100"/>
      <c r="R468" s="331" t="str">
        <f t="shared" si="165"/>
        <v> </v>
      </c>
      <c r="S468" s="332" t="str">
        <f t="shared" si="180"/>
        <v> </v>
      </c>
      <c r="V468" s="167" t="str">
        <f t="shared" si="166"/>
        <v> </v>
      </c>
      <c r="W468" s="157" t="str">
        <f t="shared" si="181"/>
        <v> </v>
      </c>
      <c r="X468" s="102"/>
      <c r="Y468" s="100"/>
      <c r="Z468" s="331" t="str">
        <f t="shared" si="167"/>
        <v> </v>
      </c>
      <c r="AA468" s="332" t="str">
        <f t="shared" si="182"/>
        <v> </v>
      </c>
      <c r="AB468" s="335">
        <f t="shared" si="183"/>
        <v>0</v>
      </c>
      <c r="AF468" s="189" t="str">
        <f t="shared" si="168"/>
        <v> </v>
      </c>
      <c r="AG468" s="189" t="str">
        <f t="shared" si="169"/>
        <v> </v>
      </c>
      <c r="AH468" s="189" t="str">
        <f t="shared" si="170"/>
        <v> </v>
      </c>
      <c r="AI468" s="189" t="str">
        <f t="shared" si="171"/>
        <v> </v>
      </c>
      <c r="AJ468" s="189" t="str">
        <f t="shared" si="172"/>
        <v> </v>
      </c>
      <c r="AK468" s="189" t="str">
        <f t="shared" si="173"/>
        <v> </v>
      </c>
      <c r="AL468" s="189" t="str">
        <f t="shared" si="174"/>
        <v> </v>
      </c>
      <c r="AM468" s="189" t="str">
        <f t="shared" si="175"/>
        <v> </v>
      </c>
      <c r="AN468" s="189" t="str">
        <f t="shared" si="176"/>
        <v> </v>
      </c>
      <c r="AO468" s="189" t="str">
        <f t="shared" si="177"/>
        <v> </v>
      </c>
    </row>
    <row r="469" spans="1:41" ht="12.75">
      <c r="A469" s="246" t="str">
        <f t="shared" si="178"/>
        <v> </v>
      </c>
      <c r="J469" s="184" t="str">
        <f t="shared" si="163"/>
        <v> </v>
      </c>
      <c r="K469" s="100"/>
      <c r="L469" s="325"/>
      <c r="N469" s="167" t="str">
        <f t="shared" si="164"/>
        <v> </v>
      </c>
      <c r="O469" s="157" t="str">
        <f t="shared" si="179"/>
        <v> </v>
      </c>
      <c r="P469" s="102"/>
      <c r="Q469" s="100"/>
      <c r="R469" s="331" t="str">
        <f t="shared" si="165"/>
        <v> </v>
      </c>
      <c r="S469" s="332" t="str">
        <f t="shared" si="180"/>
        <v> </v>
      </c>
      <c r="V469" s="167" t="str">
        <f t="shared" si="166"/>
        <v> </v>
      </c>
      <c r="W469" s="157" t="str">
        <f t="shared" si="181"/>
        <v> </v>
      </c>
      <c r="X469" s="102"/>
      <c r="Y469" s="100"/>
      <c r="Z469" s="331" t="str">
        <f t="shared" si="167"/>
        <v> </v>
      </c>
      <c r="AA469" s="332" t="str">
        <f t="shared" si="182"/>
        <v> </v>
      </c>
      <c r="AB469" s="335">
        <f t="shared" si="183"/>
        <v>0</v>
      </c>
      <c r="AF469" s="189" t="str">
        <f t="shared" si="168"/>
        <v> </v>
      </c>
      <c r="AG469" s="189" t="str">
        <f t="shared" si="169"/>
        <v> </v>
      </c>
      <c r="AH469" s="189" t="str">
        <f t="shared" si="170"/>
        <v> </v>
      </c>
      <c r="AI469" s="189" t="str">
        <f t="shared" si="171"/>
        <v> </v>
      </c>
      <c r="AJ469" s="189" t="str">
        <f t="shared" si="172"/>
        <v> </v>
      </c>
      <c r="AK469" s="189" t="str">
        <f t="shared" si="173"/>
        <v> </v>
      </c>
      <c r="AL469" s="189" t="str">
        <f t="shared" si="174"/>
        <v> </v>
      </c>
      <c r="AM469" s="189" t="str">
        <f t="shared" si="175"/>
        <v> </v>
      </c>
      <c r="AN469" s="189" t="str">
        <f t="shared" si="176"/>
        <v> </v>
      </c>
      <c r="AO469" s="189" t="str">
        <f t="shared" si="177"/>
        <v> </v>
      </c>
    </row>
    <row r="470" spans="1:41" ht="12.75">
      <c r="A470" s="246" t="str">
        <f t="shared" si="178"/>
        <v> </v>
      </c>
      <c r="J470" s="184" t="str">
        <f t="shared" si="163"/>
        <v> </v>
      </c>
      <c r="K470" s="100"/>
      <c r="L470" s="325"/>
      <c r="N470" s="167" t="str">
        <f t="shared" si="164"/>
        <v> </v>
      </c>
      <c r="O470" s="157" t="str">
        <f t="shared" si="179"/>
        <v> </v>
      </c>
      <c r="P470" s="102"/>
      <c r="Q470" s="100"/>
      <c r="R470" s="331" t="str">
        <f t="shared" si="165"/>
        <v> </v>
      </c>
      <c r="S470" s="332" t="str">
        <f t="shared" si="180"/>
        <v> </v>
      </c>
      <c r="V470" s="167" t="str">
        <f t="shared" si="166"/>
        <v> </v>
      </c>
      <c r="W470" s="157" t="str">
        <f t="shared" si="181"/>
        <v> </v>
      </c>
      <c r="X470" s="102"/>
      <c r="Y470" s="100"/>
      <c r="Z470" s="331" t="str">
        <f t="shared" si="167"/>
        <v> </v>
      </c>
      <c r="AA470" s="332" t="str">
        <f t="shared" si="182"/>
        <v> </v>
      </c>
      <c r="AB470" s="335">
        <f t="shared" si="183"/>
        <v>0</v>
      </c>
      <c r="AF470" s="189" t="str">
        <f t="shared" si="168"/>
        <v> </v>
      </c>
      <c r="AG470" s="189" t="str">
        <f t="shared" si="169"/>
        <v> </v>
      </c>
      <c r="AH470" s="189" t="str">
        <f t="shared" si="170"/>
        <v> </v>
      </c>
      <c r="AI470" s="189" t="str">
        <f t="shared" si="171"/>
        <v> </v>
      </c>
      <c r="AJ470" s="189" t="str">
        <f t="shared" si="172"/>
        <v> </v>
      </c>
      <c r="AK470" s="189" t="str">
        <f t="shared" si="173"/>
        <v> </v>
      </c>
      <c r="AL470" s="189" t="str">
        <f t="shared" si="174"/>
        <v> </v>
      </c>
      <c r="AM470" s="189" t="str">
        <f t="shared" si="175"/>
        <v> </v>
      </c>
      <c r="AN470" s="189" t="str">
        <f t="shared" si="176"/>
        <v> </v>
      </c>
      <c r="AO470" s="189" t="str">
        <f t="shared" si="177"/>
        <v> </v>
      </c>
    </row>
    <row r="471" spans="1:41" ht="12.75">
      <c r="A471" s="246" t="str">
        <f t="shared" si="178"/>
        <v> </v>
      </c>
      <c r="J471" s="184" t="str">
        <f t="shared" si="163"/>
        <v> </v>
      </c>
      <c r="K471" s="100"/>
      <c r="L471" s="325"/>
      <c r="N471" s="167" t="str">
        <f t="shared" si="164"/>
        <v> </v>
      </c>
      <c r="O471" s="157" t="str">
        <f t="shared" si="179"/>
        <v> </v>
      </c>
      <c r="P471" s="102"/>
      <c r="Q471" s="100"/>
      <c r="R471" s="331" t="str">
        <f t="shared" si="165"/>
        <v> </v>
      </c>
      <c r="S471" s="332" t="str">
        <f t="shared" si="180"/>
        <v> </v>
      </c>
      <c r="V471" s="167" t="str">
        <f t="shared" si="166"/>
        <v> </v>
      </c>
      <c r="W471" s="157" t="str">
        <f t="shared" si="181"/>
        <v> </v>
      </c>
      <c r="X471" s="102"/>
      <c r="Y471" s="100"/>
      <c r="Z471" s="331" t="str">
        <f t="shared" si="167"/>
        <v> </v>
      </c>
      <c r="AA471" s="332" t="str">
        <f t="shared" si="182"/>
        <v> </v>
      </c>
      <c r="AB471" s="335">
        <f t="shared" si="183"/>
        <v>0</v>
      </c>
      <c r="AF471" s="189" t="str">
        <f t="shared" si="168"/>
        <v> </v>
      </c>
      <c r="AG471" s="189" t="str">
        <f t="shared" si="169"/>
        <v> </v>
      </c>
      <c r="AH471" s="189" t="str">
        <f t="shared" si="170"/>
        <v> </v>
      </c>
      <c r="AI471" s="189" t="str">
        <f t="shared" si="171"/>
        <v> </v>
      </c>
      <c r="AJ471" s="189" t="str">
        <f t="shared" si="172"/>
        <v> </v>
      </c>
      <c r="AK471" s="189" t="str">
        <f t="shared" si="173"/>
        <v> </v>
      </c>
      <c r="AL471" s="189" t="str">
        <f t="shared" si="174"/>
        <v> </v>
      </c>
      <c r="AM471" s="189" t="str">
        <f t="shared" si="175"/>
        <v> </v>
      </c>
      <c r="AN471" s="189" t="str">
        <f t="shared" si="176"/>
        <v> </v>
      </c>
      <c r="AO471" s="189" t="str">
        <f t="shared" si="177"/>
        <v> </v>
      </c>
    </row>
    <row r="472" spans="1:41" ht="12.75">
      <c r="A472" s="246" t="str">
        <f t="shared" si="178"/>
        <v> </v>
      </c>
      <c r="J472" s="184" t="str">
        <f t="shared" si="163"/>
        <v> </v>
      </c>
      <c r="K472" s="100"/>
      <c r="L472" s="325"/>
      <c r="N472" s="167" t="str">
        <f t="shared" si="164"/>
        <v> </v>
      </c>
      <c r="O472" s="157" t="str">
        <f t="shared" si="179"/>
        <v> </v>
      </c>
      <c r="P472" s="102"/>
      <c r="Q472" s="100"/>
      <c r="R472" s="331" t="str">
        <f t="shared" si="165"/>
        <v> </v>
      </c>
      <c r="S472" s="332" t="str">
        <f t="shared" si="180"/>
        <v> </v>
      </c>
      <c r="V472" s="167" t="str">
        <f t="shared" si="166"/>
        <v> </v>
      </c>
      <c r="W472" s="157" t="str">
        <f t="shared" si="181"/>
        <v> </v>
      </c>
      <c r="X472" s="102"/>
      <c r="Y472" s="100"/>
      <c r="Z472" s="331" t="str">
        <f t="shared" si="167"/>
        <v> </v>
      </c>
      <c r="AA472" s="332" t="str">
        <f t="shared" si="182"/>
        <v> </v>
      </c>
      <c r="AB472" s="335">
        <f t="shared" si="183"/>
        <v>0</v>
      </c>
      <c r="AF472" s="189" t="str">
        <f t="shared" si="168"/>
        <v> </v>
      </c>
      <c r="AG472" s="189" t="str">
        <f t="shared" si="169"/>
        <v> </v>
      </c>
      <c r="AH472" s="189" t="str">
        <f t="shared" si="170"/>
        <v> </v>
      </c>
      <c r="AI472" s="189" t="str">
        <f t="shared" si="171"/>
        <v> </v>
      </c>
      <c r="AJ472" s="189" t="str">
        <f t="shared" si="172"/>
        <v> </v>
      </c>
      <c r="AK472" s="189" t="str">
        <f t="shared" si="173"/>
        <v> </v>
      </c>
      <c r="AL472" s="189" t="str">
        <f t="shared" si="174"/>
        <v> </v>
      </c>
      <c r="AM472" s="189" t="str">
        <f t="shared" si="175"/>
        <v> </v>
      </c>
      <c r="AN472" s="189" t="str">
        <f t="shared" si="176"/>
        <v> </v>
      </c>
      <c r="AO472" s="189" t="str">
        <f t="shared" si="177"/>
        <v> </v>
      </c>
    </row>
    <row r="473" spans="1:41" ht="12.75">
      <c r="A473" s="246" t="str">
        <f t="shared" si="178"/>
        <v> </v>
      </c>
      <c r="J473" s="184" t="str">
        <f t="shared" si="163"/>
        <v> </v>
      </c>
      <c r="K473" s="100"/>
      <c r="L473" s="325"/>
      <c r="N473" s="167" t="str">
        <f t="shared" si="164"/>
        <v> </v>
      </c>
      <c r="O473" s="157" t="str">
        <f t="shared" si="179"/>
        <v> </v>
      </c>
      <c r="P473" s="102"/>
      <c r="Q473" s="100"/>
      <c r="R473" s="331" t="str">
        <f t="shared" si="165"/>
        <v> </v>
      </c>
      <c r="S473" s="332" t="str">
        <f t="shared" si="180"/>
        <v> </v>
      </c>
      <c r="V473" s="167" t="str">
        <f t="shared" si="166"/>
        <v> </v>
      </c>
      <c r="W473" s="157" t="str">
        <f t="shared" si="181"/>
        <v> </v>
      </c>
      <c r="X473" s="102"/>
      <c r="Y473" s="100"/>
      <c r="Z473" s="331" t="str">
        <f t="shared" si="167"/>
        <v> </v>
      </c>
      <c r="AA473" s="332" t="str">
        <f t="shared" si="182"/>
        <v> </v>
      </c>
      <c r="AB473" s="335">
        <f t="shared" si="183"/>
        <v>0</v>
      </c>
      <c r="AF473" s="189" t="str">
        <f t="shared" si="168"/>
        <v> </v>
      </c>
      <c r="AG473" s="189" t="str">
        <f t="shared" si="169"/>
        <v> </v>
      </c>
      <c r="AH473" s="189" t="str">
        <f t="shared" si="170"/>
        <v> </v>
      </c>
      <c r="AI473" s="189" t="str">
        <f t="shared" si="171"/>
        <v> </v>
      </c>
      <c r="AJ473" s="189" t="str">
        <f t="shared" si="172"/>
        <v> </v>
      </c>
      <c r="AK473" s="189" t="str">
        <f t="shared" si="173"/>
        <v> </v>
      </c>
      <c r="AL473" s="189" t="str">
        <f t="shared" si="174"/>
        <v> </v>
      </c>
      <c r="AM473" s="189" t="str">
        <f t="shared" si="175"/>
        <v> </v>
      </c>
      <c r="AN473" s="189" t="str">
        <f t="shared" si="176"/>
        <v> </v>
      </c>
      <c r="AO473" s="189" t="str">
        <f t="shared" si="177"/>
        <v> </v>
      </c>
    </row>
    <row r="474" spans="1:41" ht="12.75">
      <c r="A474" s="246" t="str">
        <f t="shared" si="178"/>
        <v> </v>
      </c>
      <c r="J474" s="184" t="str">
        <f t="shared" si="163"/>
        <v> </v>
      </c>
      <c r="K474" s="100"/>
      <c r="L474" s="325"/>
      <c r="N474" s="167" t="str">
        <f t="shared" si="164"/>
        <v> </v>
      </c>
      <c r="O474" s="157" t="str">
        <f t="shared" si="179"/>
        <v> </v>
      </c>
      <c r="P474" s="102"/>
      <c r="Q474" s="100"/>
      <c r="R474" s="331" t="str">
        <f t="shared" si="165"/>
        <v> </v>
      </c>
      <c r="S474" s="332" t="str">
        <f t="shared" si="180"/>
        <v> </v>
      </c>
      <c r="V474" s="167" t="str">
        <f t="shared" si="166"/>
        <v> </v>
      </c>
      <c r="W474" s="157" t="str">
        <f t="shared" si="181"/>
        <v> </v>
      </c>
      <c r="X474" s="102"/>
      <c r="Y474" s="100"/>
      <c r="Z474" s="331" t="str">
        <f t="shared" si="167"/>
        <v> </v>
      </c>
      <c r="AA474" s="332" t="str">
        <f t="shared" si="182"/>
        <v> </v>
      </c>
      <c r="AB474" s="335">
        <f t="shared" si="183"/>
        <v>0</v>
      </c>
      <c r="AF474" s="189" t="str">
        <f t="shared" si="168"/>
        <v> </v>
      </c>
      <c r="AG474" s="189" t="str">
        <f t="shared" si="169"/>
        <v> </v>
      </c>
      <c r="AH474" s="189" t="str">
        <f t="shared" si="170"/>
        <v> </v>
      </c>
      <c r="AI474" s="189" t="str">
        <f t="shared" si="171"/>
        <v> </v>
      </c>
      <c r="AJ474" s="189" t="str">
        <f t="shared" si="172"/>
        <v> </v>
      </c>
      <c r="AK474" s="189" t="str">
        <f t="shared" si="173"/>
        <v> </v>
      </c>
      <c r="AL474" s="189" t="str">
        <f t="shared" si="174"/>
        <v> </v>
      </c>
      <c r="AM474" s="189" t="str">
        <f t="shared" si="175"/>
        <v> </v>
      </c>
      <c r="AN474" s="189" t="str">
        <f t="shared" si="176"/>
        <v> </v>
      </c>
      <c r="AO474" s="189" t="str">
        <f t="shared" si="177"/>
        <v> </v>
      </c>
    </row>
    <row r="475" spans="1:41" ht="12.75">
      <c r="A475" s="246" t="str">
        <f t="shared" si="178"/>
        <v> </v>
      </c>
      <c r="J475" s="184" t="str">
        <f t="shared" si="163"/>
        <v> </v>
      </c>
      <c r="K475" s="100"/>
      <c r="L475" s="325"/>
      <c r="N475" s="167" t="str">
        <f t="shared" si="164"/>
        <v> </v>
      </c>
      <c r="O475" s="157" t="str">
        <f t="shared" si="179"/>
        <v> </v>
      </c>
      <c r="P475" s="102"/>
      <c r="Q475" s="100"/>
      <c r="R475" s="331" t="str">
        <f t="shared" si="165"/>
        <v> </v>
      </c>
      <c r="S475" s="332" t="str">
        <f t="shared" si="180"/>
        <v> </v>
      </c>
      <c r="V475" s="167" t="str">
        <f t="shared" si="166"/>
        <v> </v>
      </c>
      <c r="W475" s="157" t="str">
        <f t="shared" si="181"/>
        <v> </v>
      </c>
      <c r="X475" s="102"/>
      <c r="Y475" s="100"/>
      <c r="Z475" s="331" t="str">
        <f t="shared" si="167"/>
        <v> </v>
      </c>
      <c r="AA475" s="332" t="str">
        <f t="shared" si="182"/>
        <v> </v>
      </c>
      <c r="AB475" s="335">
        <f t="shared" si="183"/>
        <v>0</v>
      </c>
      <c r="AF475" s="189" t="str">
        <f t="shared" si="168"/>
        <v> </v>
      </c>
      <c r="AG475" s="189" t="str">
        <f t="shared" si="169"/>
        <v> </v>
      </c>
      <c r="AH475" s="189" t="str">
        <f t="shared" si="170"/>
        <v> </v>
      </c>
      <c r="AI475" s="189" t="str">
        <f t="shared" si="171"/>
        <v> </v>
      </c>
      <c r="AJ475" s="189" t="str">
        <f t="shared" si="172"/>
        <v> </v>
      </c>
      <c r="AK475" s="189" t="str">
        <f t="shared" si="173"/>
        <v> </v>
      </c>
      <c r="AL475" s="189" t="str">
        <f t="shared" si="174"/>
        <v> </v>
      </c>
      <c r="AM475" s="189" t="str">
        <f t="shared" si="175"/>
        <v> </v>
      </c>
      <c r="AN475" s="189" t="str">
        <f t="shared" si="176"/>
        <v> </v>
      </c>
      <c r="AO475" s="189" t="str">
        <f t="shared" si="177"/>
        <v> </v>
      </c>
    </row>
    <row r="476" spans="1:41" ht="12.75">
      <c r="A476" s="246" t="str">
        <f t="shared" si="178"/>
        <v> </v>
      </c>
      <c r="J476" s="184" t="str">
        <f t="shared" si="163"/>
        <v> </v>
      </c>
      <c r="K476" s="100"/>
      <c r="L476" s="325"/>
      <c r="N476" s="167" t="str">
        <f t="shared" si="164"/>
        <v> </v>
      </c>
      <c r="O476" s="157" t="str">
        <f t="shared" si="179"/>
        <v> </v>
      </c>
      <c r="P476" s="102"/>
      <c r="Q476" s="100"/>
      <c r="R476" s="331" t="str">
        <f t="shared" si="165"/>
        <v> </v>
      </c>
      <c r="S476" s="332" t="str">
        <f t="shared" si="180"/>
        <v> </v>
      </c>
      <c r="V476" s="167" t="str">
        <f t="shared" si="166"/>
        <v> </v>
      </c>
      <c r="W476" s="157" t="str">
        <f t="shared" si="181"/>
        <v> </v>
      </c>
      <c r="X476" s="102"/>
      <c r="Y476" s="100"/>
      <c r="Z476" s="331" t="str">
        <f t="shared" si="167"/>
        <v> </v>
      </c>
      <c r="AA476" s="332" t="str">
        <f t="shared" si="182"/>
        <v> </v>
      </c>
      <c r="AB476" s="335">
        <f t="shared" si="183"/>
        <v>0</v>
      </c>
      <c r="AF476" s="189" t="str">
        <f t="shared" si="168"/>
        <v> </v>
      </c>
      <c r="AG476" s="189" t="str">
        <f t="shared" si="169"/>
        <v> </v>
      </c>
      <c r="AH476" s="189" t="str">
        <f t="shared" si="170"/>
        <v> </v>
      </c>
      <c r="AI476" s="189" t="str">
        <f t="shared" si="171"/>
        <v> </v>
      </c>
      <c r="AJ476" s="189" t="str">
        <f t="shared" si="172"/>
        <v> </v>
      </c>
      <c r="AK476" s="189" t="str">
        <f t="shared" si="173"/>
        <v> </v>
      </c>
      <c r="AL476" s="189" t="str">
        <f t="shared" si="174"/>
        <v> </v>
      </c>
      <c r="AM476" s="189" t="str">
        <f t="shared" si="175"/>
        <v> </v>
      </c>
      <c r="AN476" s="189" t="str">
        <f t="shared" si="176"/>
        <v> </v>
      </c>
      <c r="AO476" s="189" t="str">
        <f t="shared" si="177"/>
        <v> </v>
      </c>
    </row>
    <row r="477" spans="1:41" ht="12.75">
      <c r="A477" s="246" t="str">
        <f t="shared" si="178"/>
        <v> </v>
      </c>
      <c r="J477" s="184" t="str">
        <f t="shared" si="163"/>
        <v> </v>
      </c>
      <c r="K477" s="100"/>
      <c r="L477" s="325"/>
      <c r="N477" s="167" t="str">
        <f t="shared" si="164"/>
        <v> </v>
      </c>
      <c r="O477" s="157" t="str">
        <f t="shared" si="179"/>
        <v> </v>
      </c>
      <c r="P477" s="102"/>
      <c r="Q477" s="100"/>
      <c r="R477" s="331" t="str">
        <f t="shared" si="165"/>
        <v> </v>
      </c>
      <c r="S477" s="332" t="str">
        <f t="shared" si="180"/>
        <v> </v>
      </c>
      <c r="V477" s="167" t="str">
        <f t="shared" si="166"/>
        <v> </v>
      </c>
      <c r="W477" s="157" t="str">
        <f t="shared" si="181"/>
        <v> </v>
      </c>
      <c r="X477" s="102"/>
      <c r="Y477" s="100"/>
      <c r="Z477" s="331" t="str">
        <f t="shared" si="167"/>
        <v> </v>
      </c>
      <c r="AA477" s="332" t="str">
        <f t="shared" si="182"/>
        <v> </v>
      </c>
      <c r="AB477" s="335">
        <f t="shared" si="183"/>
        <v>0</v>
      </c>
      <c r="AF477" s="189" t="str">
        <f t="shared" si="168"/>
        <v> </v>
      </c>
      <c r="AG477" s="189" t="str">
        <f t="shared" si="169"/>
        <v> </v>
      </c>
      <c r="AH477" s="189" t="str">
        <f t="shared" si="170"/>
        <v> </v>
      </c>
      <c r="AI477" s="189" t="str">
        <f t="shared" si="171"/>
        <v> </v>
      </c>
      <c r="AJ477" s="189" t="str">
        <f t="shared" si="172"/>
        <v> </v>
      </c>
      <c r="AK477" s="189" t="str">
        <f t="shared" si="173"/>
        <v> </v>
      </c>
      <c r="AL477" s="189" t="str">
        <f t="shared" si="174"/>
        <v> </v>
      </c>
      <c r="AM477" s="189" t="str">
        <f t="shared" si="175"/>
        <v> </v>
      </c>
      <c r="AN477" s="189" t="str">
        <f t="shared" si="176"/>
        <v> </v>
      </c>
      <c r="AO477" s="189" t="str">
        <f t="shared" si="177"/>
        <v> </v>
      </c>
    </row>
    <row r="478" spans="1:41" ht="12.75">
      <c r="A478" s="246" t="str">
        <f t="shared" si="178"/>
        <v> </v>
      </c>
      <c r="J478" s="184" t="str">
        <f t="shared" si="163"/>
        <v> </v>
      </c>
      <c r="K478" s="100"/>
      <c r="L478" s="325"/>
      <c r="N478" s="167" t="str">
        <f t="shared" si="164"/>
        <v> </v>
      </c>
      <c r="O478" s="157" t="str">
        <f t="shared" si="179"/>
        <v> </v>
      </c>
      <c r="P478" s="102"/>
      <c r="Q478" s="100"/>
      <c r="R478" s="331" t="str">
        <f t="shared" si="165"/>
        <v> </v>
      </c>
      <c r="S478" s="332" t="str">
        <f t="shared" si="180"/>
        <v> </v>
      </c>
      <c r="V478" s="167" t="str">
        <f t="shared" si="166"/>
        <v> </v>
      </c>
      <c r="W478" s="157" t="str">
        <f t="shared" si="181"/>
        <v> </v>
      </c>
      <c r="X478" s="102"/>
      <c r="Y478" s="100"/>
      <c r="Z478" s="331" t="str">
        <f t="shared" si="167"/>
        <v> </v>
      </c>
      <c r="AA478" s="332" t="str">
        <f t="shared" si="182"/>
        <v> </v>
      </c>
      <c r="AB478" s="335">
        <f t="shared" si="183"/>
        <v>0</v>
      </c>
      <c r="AF478" s="189" t="str">
        <f t="shared" si="168"/>
        <v> </v>
      </c>
      <c r="AG478" s="189" t="str">
        <f t="shared" si="169"/>
        <v> </v>
      </c>
      <c r="AH478" s="189" t="str">
        <f t="shared" si="170"/>
        <v> </v>
      </c>
      <c r="AI478" s="189" t="str">
        <f t="shared" si="171"/>
        <v> </v>
      </c>
      <c r="AJ478" s="189" t="str">
        <f t="shared" si="172"/>
        <v> </v>
      </c>
      <c r="AK478" s="189" t="str">
        <f t="shared" si="173"/>
        <v> </v>
      </c>
      <c r="AL478" s="189" t="str">
        <f t="shared" si="174"/>
        <v> </v>
      </c>
      <c r="AM478" s="189" t="str">
        <f t="shared" si="175"/>
        <v> </v>
      </c>
      <c r="AN478" s="189" t="str">
        <f t="shared" si="176"/>
        <v> </v>
      </c>
      <c r="AO478" s="189" t="str">
        <f t="shared" si="177"/>
        <v> </v>
      </c>
    </row>
    <row r="479" spans="1:41" ht="12.75">
      <c r="A479" s="246" t="str">
        <f t="shared" si="178"/>
        <v> </v>
      </c>
      <c r="J479" s="184" t="str">
        <f t="shared" si="163"/>
        <v> </v>
      </c>
      <c r="K479" s="100"/>
      <c r="L479" s="325"/>
      <c r="N479" s="167" t="str">
        <f t="shared" si="164"/>
        <v> </v>
      </c>
      <c r="O479" s="157" t="str">
        <f t="shared" si="179"/>
        <v> </v>
      </c>
      <c r="P479" s="102"/>
      <c r="Q479" s="100"/>
      <c r="R479" s="331" t="str">
        <f t="shared" si="165"/>
        <v> </v>
      </c>
      <c r="S479" s="332" t="str">
        <f t="shared" si="180"/>
        <v> </v>
      </c>
      <c r="V479" s="167" t="str">
        <f t="shared" si="166"/>
        <v> </v>
      </c>
      <c r="W479" s="157" t="str">
        <f t="shared" si="181"/>
        <v> </v>
      </c>
      <c r="X479" s="102"/>
      <c r="Y479" s="100"/>
      <c r="Z479" s="331" t="str">
        <f t="shared" si="167"/>
        <v> </v>
      </c>
      <c r="AA479" s="332" t="str">
        <f t="shared" si="182"/>
        <v> </v>
      </c>
      <c r="AB479" s="335">
        <f t="shared" si="183"/>
        <v>0</v>
      </c>
      <c r="AF479" s="189" t="str">
        <f t="shared" si="168"/>
        <v> </v>
      </c>
      <c r="AG479" s="189" t="str">
        <f t="shared" si="169"/>
        <v> </v>
      </c>
      <c r="AH479" s="189" t="str">
        <f t="shared" si="170"/>
        <v> </v>
      </c>
      <c r="AI479" s="189" t="str">
        <f t="shared" si="171"/>
        <v> </v>
      </c>
      <c r="AJ479" s="189" t="str">
        <f t="shared" si="172"/>
        <v> </v>
      </c>
      <c r="AK479" s="189" t="str">
        <f t="shared" si="173"/>
        <v> </v>
      </c>
      <c r="AL479" s="189" t="str">
        <f t="shared" si="174"/>
        <v> </v>
      </c>
      <c r="AM479" s="189" t="str">
        <f t="shared" si="175"/>
        <v> </v>
      </c>
      <c r="AN479" s="189" t="str">
        <f t="shared" si="176"/>
        <v> </v>
      </c>
      <c r="AO479" s="189" t="str">
        <f t="shared" si="177"/>
        <v> </v>
      </c>
    </row>
    <row r="480" spans="1:41" ht="12.75">
      <c r="A480" s="246" t="str">
        <f t="shared" si="178"/>
        <v> </v>
      </c>
      <c r="J480" s="184" t="str">
        <f t="shared" si="163"/>
        <v> </v>
      </c>
      <c r="K480" s="100"/>
      <c r="L480" s="325"/>
      <c r="N480" s="167" t="str">
        <f t="shared" si="164"/>
        <v> </v>
      </c>
      <c r="O480" s="157" t="str">
        <f t="shared" si="179"/>
        <v> </v>
      </c>
      <c r="P480" s="102"/>
      <c r="Q480" s="100"/>
      <c r="R480" s="331" t="str">
        <f t="shared" si="165"/>
        <v> </v>
      </c>
      <c r="S480" s="332" t="str">
        <f t="shared" si="180"/>
        <v> </v>
      </c>
      <c r="V480" s="167" t="str">
        <f t="shared" si="166"/>
        <v> </v>
      </c>
      <c r="W480" s="157" t="str">
        <f t="shared" si="181"/>
        <v> </v>
      </c>
      <c r="X480" s="102"/>
      <c r="Y480" s="100"/>
      <c r="Z480" s="331" t="str">
        <f t="shared" si="167"/>
        <v> </v>
      </c>
      <c r="AA480" s="332" t="str">
        <f t="shared" si="182"/>
        <v> </v>
      </c>
      <c r="AB480" s="335">
        <f t="shared" si="183"/>
        <v>0</v>
      </c>
      <c r="AF480" s="189" t="str">
        <f t="shared" si="168"/>
        <v> </v>
      </c>
      <c r="AG480" s="189" t="str">
        <f t="shared" si="169"/>
        <v> </v>
      </c>
      <c r="AH480" s="189" t="str">
        <f t="shared" si="170"/>
        <v> </v>
      </c>
      <c r="AI480" s="189" t="str">
        <f t="shared" si="171"/>
        <v> </v>
      </c>
      <c r="AJ480" s="189" t="str">
        <f t="shared" si="172"/>
        <v> </v>
      </c>
      <c r="AK480" s="189" t="str">
        <f t="shared" si="173"/>
        <v> </v>
      </c>
      <c r="AL480" s="189" t="str">
        <f t="shared" si="174"/>
        <v> </v>
      </c>
      <c r="AM480" s="189" t="str">
        <f t="shared" si="175"/>
        <v> </v>
      </c>
      <c r="AN480" s="189" t="str">
        <f t="shared" si="176"/>
        <v> </v>
      </c>
      <c r="AO480" s="189" t="str">
        <f t="shared" si="177"/>
        <v> </v>
      </c>
    </row>
    <row r="481" spans="1:41" ht="12.75">
      <c r="A481" s="246" t="str">
        <f t="shared" si="178"/>
        <v> </v>
      </c>
      <c r="J481" s="184" t="str">
        <f t="shared" si="163"/>
        <v> </v>
      </c>
      <c r="K481" s="100"/>
      <c r="L481" s="325"/>
      <c r="N481" s="167" t="str">
        <f t="shared" si="164"/>
        <v> </v>
      </c>
      <c r="O481" s="157" t="str">
        <f t="shared" si="179"/>
        <v> </v>
      </c>
      <c r="P481" s="102"/>
      <c r="Q481" s="100"/>
      <c r="R481" s="331" t="str">
        <f t="shared" si="165"/>
        <v> </v>
      </c>
      <c r="S481" s="332" t="str">
        <f t="shared" si="180"/>
        <v> </v>
      </c>
      <c r="V481" s="167" t="str">
        <f t="shared" si="166"/>
        <v> </v>
      </c>
      <c r="W481" s="157" t="str">
        <f t="shared" si="181"/>
        <v> </v>
      </c>
      <c r="X481" s="102"/>
      <c r="Y481" s="100"/>
      <c r="Z481" s="331" t="str">
        <f t="shared" si="167"/>
        <v> </v>
      </c>
      <c r="AA481" s="332" t="str">
        <f t="shared" si="182"/>
        <v> </v>
      </c>
      <c r="AB481" s="335">
        <f t="shared" si="183"/>
        <v>0</v>
      </c>
      <c r="AF481" s="189" t="str">
        <f t="shared" si="168"/>
        <v> </v>
      </c>
      <c r="AG481" s="189" t="str">
        <f t="shared" si="169"/>
        <v> </v>
      </c>
      <c r="AH481" s="189" t="str">
        <f t="shared" si="170"/>
        <v> </v>
      </c>
      <c r="AI481" s="189" t="str">
        <f t="shared" si="171"/>
        <v> </v>
      </c>
      <c r="AJ481" s="189" t="str">
        <f t="shared" si="172"/>
        <v> </v>
      </c>
      <c r="AK481" s="189" t="str">
        <f t="shared" si="173"/>
        <v> </v>
      </c>
      <c r="AL481" s="189" t="str">
        <f t="shared" si="174"/>
        <v> </v>
      </c>
      <c r="AM481" s="189" t="str">
        <f t="shared" si="175"/>
        <v> </v>
      </c>
      <c r="AN481" s="189" t="str">
        <f t="shared" si="176"/>
        <v> </v>
      </c>
      <c r="AO481" s="189" t="str">
        <f t="shared" si="177"/>
        <v> </v>
      </c>
    </row>
    <row r="482" spans="1:41" ht="12.75">
      <c r="A482" s="246" t="str">
        <f t="shared" si="178"/>
        <v> </v>
      </c>
      <c r="J482" s="184" t="str">
        <f t="shared" si="163"/>
        <v> </v>
      </c>
      <c r="K482" s="100"/>
      <c r="L482" s="325"/>
      <c r="N482" s="167" t="str">
        <f t="shared" si="164"/>
        <v> </v>
      </c>
      <c r="O482" s="157" t="str">
        <f t="shared" si="179"/>
        <v> </v>
      </c>
      <c r="P482" s="102"/>
      <c r="Q482" s="100"/>
      <c r="R482" s="331" t="str">
        <f t="shared" si="165"/>
        <v> </v>
      </c>
      <c r="S482" s="332" t="str">
        <f t="shared" si="180"/>
        <v> </v>
      </c>
      <c r="V482" s="167" t="str">
        <f t="shared" si="166"/>
        <v> </v>
      </c>
      <c r="W482" s="157" t="str">
        <f t="shared" si="181"/>
        <v> </v>
      </c>
      <c r="X482" s="102"/>
      <c r="Y482" s="100"/>
      <c r="Z482" s="331" t="str">
        <f t="shared" si="167"/>
        <v> </v>
      </c>
      <c r="AA482" s="332" t="str">
        <f t="shared" si="182"/>
        <v> </v>
      </c>
      <c r="AB482" s="335">
        <f t="shared" si="183"/>
        <v>0</v>
      </c>
      <c r="AF482" s="189" t="str">
        <f t="shared" si="168"/>
        <v> </v>
      </c>
      <c r="AG482" s="189" t="str">
        <f t="shared" si="169"/>
        <v> </v>
      </c>
      <c r="AH482" s="189" t="str">
        <f t="shared" si="170"/>
        <v> </v>
      </c>
      <c r="AI482" s="189" t="str">
        <f t="shared" si="171"/>
        <v> </v>
      </c>
      <c r="AJ482" s="189" t="str">
        <f t="shared" si="172"/>
        <v> </v>
      </c>
      <c r="AK482" s="189" t="str">
        <f t="shared" si="173"/>
        <v> </v>
      </c>
      <c r="AL482" s="189" t="str">
        <f t="shared" si="174"/>
        <v> </v>
      </c>
      <c r="AM482" s="189" t="str">
        <f t="shared" si="175"/>
        <v> </v>
      </c>
      <c r="AN482" s="189" t="str">
        <f t="shared" si="176"/>
        <v> </v>
      </c>
      <c r="AO482" s="189" t="str">
        <f t="shared" si="177"/>
        <v> </v>
      </c>
    </row>
    <row r="483" spans="1:41" ht="12.75">
      <c r="A483" s="246" t="str">
        <f t="shared" si="178"/>
        <v> </v>
      </c>
      <c r="J483" s="184" t="str">
        <f t="shared" si="163"/>
        <v> </v>
      </c>
      <c r="K483" s="100"/>
      <c r="L483" s="325"/>
      <c r="N483" s="167" t="str">
        <f t="shared" si="164"/>
        <v> </v>
      </c>
      <c r="O483" s="157" t="str">
        <f t="shared" si="179"/>
        <v> </v>
      </c>
      <c r="P483" s="102"/>
      <c r="Q483" s="100"/>
      <c r="R483" s="331" t="str">
        <f t="shared" si="165"/>
        <v> </v>
      </c>
      <c r="S483" s="332" t="str">
        <f t="shared" si="180"/>
        <v> </v>
      </c>
      <c r="V483" s="167" t="str">
        <f t="shared" si="166"/>
        <v> </v>
      </c>
      <c r="W483" s="157" t="str">
        <f t="shared" si="181"/>
        <v> </v>
      </c>
      <c r="X483" s="102"/>
      <c r="Y483" s="100"/>
      <c r="Z483" s="331" t="str">
        <f t="shared" si="167"/>
        <v> </v>
      </c>
      <c r="AA483" s="332" t="str">
        <f t="shared" si="182"/>
        <v> </v>
      </c>
      <c r="AB483" s="335">
        <f t="shared" si="183"/>
        <v>0</v>
      </c>
      <c r="AF483" s="189" t="str">
        <f t="shared" si="168"/>
        <v> </v>
      </c>
      <c r="AG483" s="189" t="str">
        <f t="shared" si="169"/>
        <v> </v>
      </c>
      <c r="AH483" s="189" t="str">
        <f t="shared" si="170"/>
        <v> </v>
      </c>
      <c r="AI483" s="189" t="str">
        <f t="shared" si="171"/>
        <v> </v>
      </c>
      <c r="AJ483" s="189" t="str">
        <f t="shared" si="172"/>
        <v> </v>
      </c>
      <c r="AK483" s="189" t="str">
        <f t="shared" si="173"/>
        <v> </v>
      </c>
      <c r="AL483" s="189" t="str">
        <f t="shared" si="174"/>
        <v> </v>
      </c>
      <c r="AM483" s="189" t="str">
        <f t="shared" si="175"/>
        <v> </v>
      </c>
      <c r="AN483" s="189" t="str">
        <f t="shared" si="176"/>
        <v> </v>
      </c>
      <c r="AO483" s="189" t="str">
        <f t="shared" si="177"/>
        <v> </v>
      </c>
    </row>
    <row r="484" spans="1:41" ht="12.75">
      <c r="A484" s="246" t="str">
        <f t="shared" si="178"/>
        <v> </v>
      </c>
      <c r="J484" s="184" t="str">
        <f t="shared" si="163"/>
        <v> </v>
      </c>
      <c r="K484" s="100"/>
      <c r="L484" s="325"/>
      <c r="N484" s="167" t="str">
        <f t="shared" si="164"/>
        <v> </v>
      </c>
      <c r="O484" s="157" t="str">
        <f t="shared" si="179"/>
        <v> </v>
      </c>
      <c r="P484" s="102"/>
      <c r="Q484" s="100"/>
      <c r="R484" s="331" t="str">
        <f t="shared" si="165"/>
        <v> </v>
      </c>
      <c r="S484" s="332" t="str">
        <f t="shared" si="180"/>
        <v> </v>
      </c>
      <c r="V484" s="167" t="str">
        <f t="shared" si="166"/>
        <v> </v>
      </c>
      <c r="W484" s="157" t="str">
        <f t="shared" si="181"/>
        <v> </v>
      </c>
      <c r="X484" s="102"/>
      <c r="Y484" s="100"/>
      <c r="Z484" s="331" t="str">
        <f t="shared" si="167"/>
        <v> </v>
      </c>
      <c r="AA484" s="332" t="str">
        <f t="shared" si="182"/>
        <v> </v>
      </c>
      <c r="AB484" s="335">
        <f t="shared" si="183"/>
        <v>0</v>
      </c>
      <c r="AF484" s="189" t="str">
        <f t="shared" si="168"/>
        <v> </v>
      </c>
      <c r="AG484" s="189" t="str">
        <f t="shared" si="169"/>
        <v> </v>
      </c>
      <c r="AH484" s="189" t="str">
        <f t="shared" si="170"/>
        <v> </v>
      </c>
      <c r="AI484" s="189" t="str">
        <f t="shared" si="171"/>
        <v> </v>
      </c>
      <c r="AJ484" s="189" t="str">
        <f t="shared" si="172"/>
        <v> </v>
      </c>
      <c r="AK484" s="189" t="str">
        <f t="shared" si="173"/>
        <v> </v>
      </c>
      <c r="AL484" s="189" t="str">
        <f t="shared" si="174"/>
        <v> </v>
      </c>
      <c r="AM484" s="189" t="str">
        <f t="shared" si="175"/>
        <v> </v>
      </c>
      <c r="AN484" s="189" t="str">
        <f t="shared" si="176"/>
        <v> </v>
      </c>
      <c r="AO484" s="189" t="str">
        <f t="shared" si="177"/>
        <v> </v>
      </c>
    </row>
    <row r="485" spans="1:41" ht="12.75">
      <c r="A485" s="246" t="str">
        <f t="shared" si="178"/>
        <v> </v>
      </c>
      <c r="J485" s="184" t="str">
        <f t="shared" si="163"/>
        <v> </v>
      </c>
      <c r="K485" s="100"/>
      <c r="L485" s="325"/>
      <c r="N485" s="167" t="str">
        <f t="shared" si="164"/>
        <v> </v>
      </c>
      <c r="O485" s="157" t="str">
        <f t="shared" si="179"/>
        <v> </v>
      </c>
      <c r="P485" s="102"/>
      <c r="Q485" s="100"/>
      <c r="R485" s="331" t="str">
        <f t="shared" si="165"/>
        <v> </v>
      </c>
      <c r="S485" s="332" t="str">
        <f t="shared" si="180"/>
        <v> </v>
      </c>
      <c r="V485" s="167" t="str">
        <f t="shared" si="166"/>
        <v> </v>
      </c>
      <c r="W485" s="157" t="str">
        <f t="shared" si="181"/>
        <v> </v>
      </c>
      <c r="X485" s="102"/>
      <c r="Y485" s="100"/>
      <c r="Z485" s="331" t="str">
        <f t="shared" si="167"/>
        <v> </v>
      </c>
      <c r="AA485" s="332" t="str">
        <f t="shared" si="182"/>
        <v> </v>
      </c>
      <c r="AB485" s="335">
        <f t="shared" si="183"/>
        <v>0</v>
      </c>
      <c r="AF485" s="189" t="str">
        <f t="shared" si="168"/>
        <v> </v>
      </c>
      <c r="AG485" s="189" t="str">
        <f t="shared" si="169"/>
        <v> </v>
      </c>
      <c r="AH485" s="189" t="str">
        <f t="shared" si="170"/>
        <v> </v>
      </c>
      <c r="AI485" s="189" t="str">
        <f t="shared" si="171"/>
        <v> </v>
      </c>
      <c r="AJ485" s="189" t="str">
        <f t="shared" si="172"/>
        <v> </v>
      </c>
      <c r="AK485" s="189" t="str">
        <f t="shared" si="173"/>
        <v> </v>
      </c>
      <c r="AL485" s="189" t="str">
        <f t="shared" si="174"/>
        <v> </v>
      </c>
      <c r="AM485" s="189" t="str">
        <f t="shared" si="175"/>
        <v> </v>
      </c>
      <c r="AN485" s="189" t="str">
        <f t="shared" si="176"/>
        <v> </v>
      </c>
      <c r="AO485" s="189" t="str">
        <f t="shared" si="177"/>
        <v> </v>
      </c>
    </row>
    <row r="486" spans="1:41" ht="12.75">
      <c r="A486" s="246" t="str">
        <f t="shared" si="178"/>
        <v> </v>
      </c>
      <c r="J486" s="184" t="str">
        <f t="shared" si="163"/>
        <v> </v>
      </c>
      <c r="K486" s="100"/>
      <c r="L486" s="325"/>
      <c r="N486" s="167" t="str">
        <f t="shared" si="164"/>
        <v> </v>
      </c>
      <c r="O486" s="157" t="str">
        <f t="shared" si="179"/>
        <v> </v>
      </c>
      <c r="P486" s="102"/>
      <c r="Q486" s="100"/>
      <c r="R486" s="331" t="str">
        <f t="shared" si="165"/>
        <v> </v>
      </c>
      <c r="S486" s="332" t="str">
        <f t="shared" si="180"/>
        <v> </v>
      </c>
      <c r="V486" s="167" t="str">
        <f t="shared" si="166"/>
        <v> </v>
      </c>
      <c r="W486" s="157" t="str">
        <f t="shared" si="181"/>
        <v> </v>
      </c>
      <c r="X486" s="102"/>
      <c r="Y486" s="100"/>
      <c r="Z486" s="331" t="str">
        <f t="shared" si="167"/>
        <v> </v>
      </c>
      <c r="AA486" s="332" t="str">
        <f t="shared" si="182"/>
        <v> </v>
      </c>
      <c r="AB486" s="335">
        <f t="shared" si="183"/>
        <v>0</v>
      </c>
      <c r="AF486" s="189" t="str">
        <f t="shared" si="168"/>
        <v> </v>
      </c>
      <c r="AG486" s="189" t="str">
        <f t="shared" si="169"/>
        <v> </v>
      </c>
      <c r="AH486" s="189" t="str">
        <f t="shared" si="170"/>
        <v> </v>
      </c>
      <c r="AI486" s="189" t="str">
        <f t="shared" si="171"/>
        <v> </v>
      </c>
      <c r="AJ486" s="189" t="str">
        <f t="shared" si="172"/>
        <v> </v>
      </c>
      <c r="AK486" s="189" t="str">
        <f t="shared" si="173"/>
        <v> </v>
      </c>
      <c r="AL486" s="189" t="str">
        <f t="shared" si="174"/>
        <v> </v>
      </c>
      <c r="AM486" s="189" t="str">
        <f t="shared" si="175"/>
        <v> </v>
      </c>
      <c r="AN486" s="189" t="str">
        <f t="shared" si="176"/>
        <v> </v>
      </c>
      <c r="AO486" s="189" t="str">
        <f t="shared" si="177"/>
        <v> </v>
      </c>
    </row>
    <row r="487" spans="1:41" ht="12.75">
      <c r="A487" s="246" t="str">
        <f t="shared" si="178"/>
        <v> </v>
      </c>
      <c r="J487" s="184" t="str">
        <f t="shared" si="163"/>
        <v> </v>
      </c>
      <c r="K487" s="100"/>
      <c r="L487" s="325"/>
      <c r="N487" s="167" t="str">
        <f t="shared" si="164"/>
        <v> </v>
      </c>
      <c r="O487" s="157" t="str">
        <f t="shared" si="179"/>
        <v> </v>
      </c>
      <c r="P487" s="102"/>
      <c r="Q487" s="100"/>
      <c r="R487" s="331" t="str">
        <f t="shared" si="165"/>
        <v> </v>
      </c>
      <c r="S487" s="332" t="str">
        <f t="shared" si="180"/>
        <v> </v>
      </c>
      <c r="V487" s="167" t="str">
        <f t="shared" si="166"/>
        <v> </v>
      </c>
      <c r="W487" s="157" t="str">
        <f t="shared" si="181"/>
        <v> </v>
      </c>
      <c r="X487" s="102"/>
      <c r="Y487" s="100"/>
      <c r="Z487" s="331" t="str">
        <f t="shared" si="167"/>
        <v> </v>
      </c>
      <c r="AA487" s="332" t="str">
        <f t="shared" si="182"/>
        <v> </v>
      </c>
      <c r="AB487" s="335">
        <f t="shared" si="183"/>
        <v>0</v>
      </c>
      <c r="AF487" s="189" t="str">
        <f t="shared" si="168"/>
        <v> </v>
      </c>
      <c r="AG487" s="189" t="str">
        <f t="shared" si="169"/>
        <v> </v>
      </c>
      <c r="AH487" s="189" t="str">
        <f t="shared" si="170"/>
        <v> </v>
      </c>
      <c r="AI487" s="189" t="str">
        <f t="shared" si="171"/>
        <v> </v>
      </c>
      <c r="AJ487" s="189" t="str">
        <f t="shared" si="172"/>
        <v> </v>
      </c>
      <c r="AK487" s="189" t="str">
        <f t="shared" si="173"/>
        <v> </v>
      </c>
      <c r="AL487" s="189" t="str">
        <f t="shared" si="174"/>
        <v> </v>
      </c>
      <c r="AM487" s="189" t="str">
        <f t="shared" si="175"/>
        <v> </v>
      </c>
      <c r="AN487" s="189" t="str">
        <f t="shared" si="176"/>
        <v> </v>
      </c>
      <c r="AO487" s="189" t="str">
        <f t="shared" si="177"/>
        <v> </v>
      </c>
    </row>
    <row r="488" spans="1:41" ht="12.75">
      <c r="A488" s="246" t="str">
        <f t="shared" si="178"/>
        <v> </v>
      </c>
      <c r="J488" s="184" t="str">
        <f t="shared" si="163"/>
        <v> </v>
      </c>
      <c r="K488" s="100"/>
      <c r="L488" s="325"/>
      <c r="N488" s="167" t="str">
        <f t="shared" si="164"/>
        <v> </v>
      </c>
      <c r="O488" s="157" t="str">
        <f t="shared" si="179"/>
        <v> </v>
      </c>
      <c r="P488" s="102"/>
      <c r="Q488" s="100"/>
      <c r="R488" s="331" t="str">
        <f t="shared" si="165"/>
        <v> </v>
      </c>
      <c r="S488" s="332" t="str">
        <f t="shared" si="180"/>
        <v> </v>
      </c>
      <c r="V488" s="167" t="str">
        <f t="shared" si="166"/>
        <v> </v>
      </c>
      <c r="W488" s="157" t="str">
        <f t="shared" si="181"/>
        <v> </v>
      </c>
      <c r="X488" s="102"/>
      <c r="Y488" s="100"/>
      <c r="Z488" s="331" t="str">
        <f t="shared" si="167"/>
        <v> </v>
      </c>
      <c r="AA488" s="332" t="str">
        <f t="shared" si="182"/>
        <v> </v>
      </c>
      <c r="AB488" s="335">
        <f t="shared" si="183"/>
        <v>0</v>
      </c>
      <c r="AF488" s="189" t="str">
        <f t="shared" si="168"/>
        <v> </v>
      </c>
      <c r="AG488" s="189" t="str">
        <f t="shared" si="169"/>
        <v> </v>
      </c>
      <c r="AH488" s="189" t="str">
        <f t="shared" si="170"/>
        <v> </v>
      </c>
      <c r="AI488" s="189" t="str">
        <f t="shared" si="171"/>
        <v> </v>
      </c>
      <c r="AJ488" s="189" t="str">
        <f t="shared" si="172"/>
        <v> </v>
      </c>
      <c r="AK488" s="189" t="str">
        <f t="shared" si="173"/>
        <v> </v>
      </c>
      <c r="AL488" s="189" t="str">
        <f t="shared" si="174"/>
        <v> </v>
      </c>
      <c r="AM488" s="189" t="str">
        <f t="shared" si="175"/>
        <v> </v>
      </c>
      <c r="AN488" s="189" t="str">
        <f t="shared" si="176"/>
        <v> </v>
      </c>
      <c r="AO488" s="189" t="str">
        <f t="shared" si="177"/>
        <v> </v>
      </c>
    </row>
    <row r="489" spans="1:41" ht="12.75">
      <c r="A489" s="246" t="str">
        <f t="shared" si="178"/>
        <v> </v>
      </c>
      <c r="J489" s="184" t="str">
        <f t="shared" si="163"/>
        <v> </v>
      </c>
      <c r="K489" s="100"/>
      <c r="L489" s="325"/>
      <c r="N489" s="167" t="str">
        <f t="shared" si="164"/>
        <v> </v>
      </c>
      <c r="O489" s="157" t="str">
        <f t="shared" si="179"/>
        <v> </v>
      </c>
      <c r="P489" s="102"/>
      <c r="Q489" s="100"/>
      <c r="R489" s="331" t="str">
        <f t="shared" si="165"/>
        <v> </v>
      </c>
      <c r="S489" s="332" t="str">
        <f t="shared" si="180"/>
        <v> </v>
      </c>
      <c r="V489" s="167" t="str">
        <f t="shared" si="166"/>
        <v> </v>
      </c>
      <c r="W489" s="157" t="str">
        <f t="shared" si="181"/>
        <v> </v>
      </c>
      <c r="X489" s="102"/>
      <c r="Y489" s="100"/>
      <c r="Z489" s="331" t="str">
        <f t="shared" si="167"/>
        <v> </v>
      </c>
      <c r="AA489" s="332" t="str">
        <f t="shared" si="182"/>
        <v> </v>
      </c>
      <c r="AB489" s="335">
        <f t="shared" si="183"/>
        <v>0</v>
      </c>
      <c r="AF489" s="189" t="str">
        <f t="shared" si="168"/>
        <v> </v>
      </c>
      <c r="AG489" s="189" t="str">
        <f t="shared" si="169"/>
        <v> </v>
      </c>
      <c r="AH489" s="189" t="str">
        <f t="shared" si="170"/>
        <v> </v>
      </c>
      <c r="AI489" s="189" t="str">
        <f t="shared" si="171"/>
        <v> </v>
      </c>
      <c r="AJ489" s="189" t="str">
        <f t="shared" si="172"/>
        <v> </v>
      </c>
      <c r="AK489" s="189" t="str">
        <f t="shared" si="173"/>
        <v> </v>
      </c>
      <c r="AL489" s="189" t="str">
        <f t="shared" si="174"/>
        <v> </v>
      </c>
      <c r="AM489" s="189" t="str">
        <f t="shared" si="175"/>
        <v> </v>
      </c>
      <c r="AN489" s="189" t="str">
        <f t="shared" si="176"/>
        <v> </v>
      </c>
      <c r="AO489" s="189" t="str">
        <f t="shared" si="177"/>
        <v> </v>
      </c>
    </row>
    <row r="490" spans="1:41" ht="12.75">
      <c r="A490" s="246" t="str">
        <f t="shared" si="178"/>
        <v> </v>
      </c>
      <c r="J490" s="184" t="str">
        <f t="shared" si="163"/>
        <v> </v>
      </c>
      <c r="K490" s="100"/>
      <c r="L490" s="325"/>
      <c r="N490" s="167" t="str">
        <f t="shared" si="164"/>
        <v> </v>
      </c>
      <c r="O490" s="157" t="str">
        <f t="shared" si="179"/>
        <v> </v>
      </c>
      <c r="P490" s="102"/>
      <c r="Q490" s="100"/>
      <c r="R490" s="331" t="str">
        <f t="shared" si="165"/>
        <v> </v>
      </c>
      <c r="S490" s="332" t="str">
        <f t="shared" si="180"/>
        <v> </v>
      </c>
      <c r="V490" s="167" t="str">
        <f t="shared" si="166"/>
        <v> </v>
      </c>
      <c r="W490" s="157" t="str">
        <f t="shared" si="181"/>
        <v> </v>
      </c>
      <c r="X490" s="102"/>
      <c r="Y490" s="100"/>
      <c r="Z490" s="331" t="str">
        <f t="shared" si="167"/>
        <v> </v>
      </c>
      <c r="AA490" s="332" t="str">
        <f t="shared" si="182"/>
        <v> </v>
      </c>
      <c r="AB490" s="335">
        <f t="shared" si="183"/>
        <v>0</v>
      </c>
      <c r="AF490" s="189" t="str">
        <f t="shared" si="168"/>
        <v> </v>
      </c>
      <c r="AG490" s="189" t="str">
        <f t="shared" si="169"/>
        <v> </v>
      </c>
      <c r="AH490" s="189" t="str">
        <f t="shared" si="170"/>
        <v> </v>
      </c>
      <c r="AI490" s="189" t="str">
        <f t="shared" si="171"/>
        <v> </v>
      </c>
      <c r="AJ490" s="189" t="str">
        <f t="shared" si="172"/>
        <v> </v>
      </c>
      <c r="AK490" s="189" t="str">
        <f t="shared" si="173"/>
        <v> </v>
      </c>
      <c r="AL490" s="189" t="str">
        <f t="shared" si="174"/>
        <v> </v>
      </c>
      <c r="AM490" s="189" t="str">
        <f t="shared" si="175"/>
        <v> </v>
      </c>
      <c r="AN490" s="189" t="str">
        <f t="shared" si="176"/>
        <v> </v>
      </c>
      <c r="AO490" s="189" t="str">
        <f t="shared" si="177"/>
        <v> </v>
      </c>
    </row>
    <row r="491" spans="1:41" ht="12.75">
      <c r="A491" s="246" t="str">
        <f t="shared" si="178"/>
        <v> </v>
      </c>
      <c r="J491" s="184" t="str">
        <f t="shared" si="163"/>
        <v> </v>
      </c>
      <c r="K491" s="100"/>
      <c r="L491" s="325"/>
      <c r="N491" s="167" t="str">
        <f t="shared" si="164"/>
        <v> </v>
      </c>
      <c r="O491" s="157" t="str">
        <f t="shared" si="179"/>
        <v> </v>
      </c>
      <c r="P491" s="102"/>
      <c r="Q491" s="100"/>
      <c r="R491" s="331" t="str">
        <f t="shared" si="165"/>
        <v> </v>
      </c>
      <c r="S491" s="332" t="str">
        <f t="shared" si="180"/>
        <v> </v>
      </c>
      <c r="V491" s="167" t="str">
        <f t="shared" si="166"/>
        <v> </v>
      </c>
      <c r="W491" s="157" t="str">
        <f t="shared" si="181"/>
        <v> </v>
      </c>
      <c r="X491" s="102"/>
      <c r="Y491" s="100"/>
      <c r="Z491" s="331" t="str">
        <f t="shared" si="167"/>
        <v> </v>
      </c>
      <c r="AA491" s="332" t="str">
        <f t="shared" si="182"/>
        <v> </v>
      </c>
      <c r="AB491" s="335">
        <f t="shared" si="183"/>
        <v>0</v>
      </c>
      <c r="AF491" s="189" t="str">
        <f t="shared" si="168"/>
        <v> </v>
      </c>
      <c r="AG491" s="189" t="str">
        <f t="shared" si="169"/>
        <v> </v>
      </c>
      <c r="AH491" s="189" t="str">
        <f t="shared" si="170"/>
        <v> </v>
      </c>
      <c r="AI491" s="189" t="str">
        <f t="shared" si="171"/>
        <v> </v>
      </c>
      <c r="AJ491" s="189" t="str">
        <f t="shared" si="172"/>
        <v> </v>
      </c>
      <c r="AK491" s="189" t="str">
        <f t="shared" si="173"/>
        <v> </v>
      </c>
      <c r="AL491" s="189" t="str">
        <f t="shared" si="174"/>
        <v> </v>
      </c>
      <c r="AM491" s="189" t="str">
        <f t="shared" si="175"/>
        <v> </v>
      </c>
      <c r="AN491" s="189" t="str">
        <f t="shared" si="176"/>
        <v> </v>
      </c>
      <c r="AO491" s="189" t="str">
        <f t="shared" si="177"/>
        <v> </v>
      </c>
    </row>
    <row r="492" spans="1:41" ht="12.75">
      <c r="A492" s="246" t="str">
        <f t="shared" si="178"/>
        <v> </v>
      </c>
      <c r="J492" s="184" t="str">
        <f t="shared" si="163"/>
        <v> </v>
      </c>
      <c r="K492" s="100"/>
      <c r="L492" s="325"/>
      <c r="N492" s="167" t="str">
        <f t="shared" si="164"/>
        <v> </v>
      </c>
      <c r="O492" s="157" t="str">
        <f t="shared" si="179"/>
        <v> </v>
      </c>
      <c r="P492" s="102"/>
      <c r="Q492" s="100"/>
      <c r="R492" s="331" t="str">
        <f t="shared" si="165"/>
        <v> </v>
      </c>
      <c r="S492" s="332" t="str">
        <f t="shared" si="180"/>
        <v> </v>
      </c>
      <c r="V492" s="167" t="str">
        <f t="shared" si="166"/>
        <v> </v>
      </c>
      <c r="W492" s="157" t="str">
        <f t="shared" si="181"/>
        <v> </v>
      </c>
      <c r="X492" s="102"/>
      <c r="Y492" s="100"/>
      <c r="Z492" s="331" t="str">
        <f t="shared" si="167"/>
        <v> </v>
      </c>
      <c r="AA492" s="332" t="str">
        <f t="shared" si="182"/>
        <v> </v>
      </c>
      <c r="AB492" s="335">
        <f t="shared" si="183"/>
        <v>0</v>
      </c>
      <c r="AF492" s="189" t="str">
        <f t="shared" si="168"/>
        <v> </v>
      </c>
      <c r="AG492" s="189" t="str">
        <f t="shared" si="169"/>
        <v> </v>
      </c>
      <c r="AH492" s="189" t="str">
        <f t="shared" si="170"/>
        <v> </v>
      </c>
      <c r="AI492" s="189" t="str">
        <f t="shared" si="171"/>
        <v> </v>
      </c>
      <c r="AJ492" s="189" t="str">
        <f t="shared" si="172"/>
        <v> </v>
      </c>
      <c r="AK492" s="189" t="str">
        <f t="shared" si="173"/>
        <v> </v>
      </c>
      <c r="AL492" s="189" t="str">
        <f t="shared" si="174"/>
        <v> </v>
      </c>
      <c r="AM492" s="189" t="str">
        <f t="shared" si="175"/>
        <v> </v>
      </c>
      <c r="AN492" s="189" t="str">
        <f t="shared" si="176"/>
        <v> </v>
      </c>
      <c r="AO492" s="189" t="str">
        <f t="shared" si="177"/>
        <v> </v>
      </c>
    </row>
    <row r="493" spans="1:41" ht="12.75">
      <c r="A493" s="246" t="str">
        <f t="shared" si="178"/>
        <v> </v>
      </c>
      <c r="J493" s="184" t="str">
        <f t="shared" si="163"/>
        <v> </v>
      </c>
      <c r="K493" s="100"/>
      <c r="L493" s="325"/>
      <c r="N493" s="167" t="str">
        <f t="shared" si="164"/>
        <v> </v>
      </c>
      <c r="O493" s="157" t="str">
        <f t="shared" si="179"/>
        <v> </v>
      </c>
      <c r="P493" s="102"/>
      <c r="Q493" s="100"/>
      <c r="R493" s="331" t="str">
        <f t="shared" si="165"/>
        <v> </v>
      </c>
      <c r="S493" s="332" t="str">
        <f t="shared" si="180"/>
        <v> </v>
      </c>
      <c r="V493" s="167" t="str">
        <f t="shared" si="166"/>
        <v> </v>
      </c>
      <c r="W493" s="157" t="str">
        <f t="shared" si="181"/>
        <v> </v>
      </c>
      <c r="X493" s="102"/>
      <c r="Y493" s="100"/>
      <c r="Z493" s="331" t="str">
        <f t="shared" si="167"/>
        <v> </v>
      </c>
      <c r="AA493" s="332" t="str">
        <f t="shared" si="182"/>
        <v> </v>
      </c>
      <c r="AB493" s="335">
        <f t="shared" si="183"/>
        <v>0</v>
      </c>
      <c r="AF493" s="189" t="str">
        <f t="shared" si="168"/>
        <v> </v>
      </c>
      <c r="AG493" s="189" t="str">
        <f t="shared" si="169"/>
        <v> </v>
      </c>
      <c r="AH493" s="189" t="str">
        <f t="shared" si="170"/>
        <v> </v>
      </c>
      <c r="AI493" s="189" t="str">
        <f t="shared" si="171"/>
        <v> </v>
      </c>
      <c r="AJ493" s="189" t="str">
        <f t="shared" si="172"/>
        <v> </v>
      </c>
      <c r="AK493" s="189" t="str">
        <f t="shared" si="173"/>
        <v> </v>
      </c>
      <c r="AL493" s="189" t="str">
        <f t="shared" si="174"/>
        <v> </v>
      </c>
      <c r="AM493" s="189" t="str">
        <f t="shared" si="175"/>
        <v> </v>
      </c>
      <c r="AN493" s="189" t="str">
        <f t="shared" si="176"/>
        <v> </v>
      </c>
      <c r="AO493" s="189" t="str">
        <f t="shared" si="177"/>
        <v> </v>
      </c>
    </row>
    <row r="494" spans="1:41" ht="12.75">
      <c r="A494" s="246" t="str">
        <f t="shared" si="178"/>
        <v> </v>
      </c>
      <c r="J494" s="184" t="str">
        <f t="shared" si="163"/>
        <v> </v>
      </c>
      <c r="K494" s="100"/>
      <c r="L494" s="325"/>
      <c r="N494" s="167" t="str">
        <f t="shared" si="164"/>
        <v> </v>
      </c>
      <c r="O494" s="157" t="str">
        <f t="shared" si="179"/>
        <v> </v>
      </c>
      <c r="P494" s="102"/>
      <c r="Q494" s="100"/>
      <c r="R494" s="331" t="str">
        <f t="shared" si="165"/>
        <v> </v>
      </c>
      <c r="S494" s="332" t="str">
        <f t="shared" si="180"/>
        <v> </v>
      </c>
      <c r="V494" s="167" t="str">
        <f t="shared" si="166"/>
        <v> </v>
      </c>
      <c r="W494" s="157" t="str">
        <f t="shared" si="181"/>
        <v> </v>
      </c>
      <c r="X494" s="102"/>
      <c r="Y494" s="100"/>
      <c r="Z494" s="331" t="str">
        <f t="shared" si="167"/>
        <v> </v>
      </c>
      <c r="AA494" s="332" t="str">
        <f t="shared" si="182"/>
        <v> </v>
      </c>
      <c r="AB494" s="335">
        <f t="shared" si="183"/>
        <v>0</v>
      </c>
      <c r="AF494" s="189" t="str">
        <f t="shared" si="168"/>
        <v> </v>
      </c>
      <c r="AG494" s="189" t="str">
        <f t="shared" si="169"/>
        <v> </v>
      </c>
      <c r="AH494" s="189" t="str">
        <f t="shared" si="170"/>
        <v> </v>
      </c>
      <c r="AI494" s="189" t="str">
        <f t="shared" si="171"/>
        <v> </v>
      </c>
      <c r="AJ494" s="189" t="str">
        <f t="shared" si="172"/>
        <v> </v>
      </c>
      <c r="AK494" s="189" t="str">
        <f t="shared" si="173"/>
        <v> </v>
      </c>
      <c r="AL494" s="189" t="str">
        <f t="shared" si="174"/>
        <v> </v>
      </c>
      <c r="AM494" s="189" t="str">
        <f t="shared" si="175"/>
        <v> </v>
      </c>
      <c r="AN494" s="189" t="str">
        <f t="shared" si="176"/>
        <v> </v>
      </c>
      <c r="AO494" s="189" t="str">
        <f t="shared" si="177"/>
        <v> </v>
      </c>
    </row>
    <row r="495" spans="1:41" ht="12.75">
      <c r="A495" s="246" t="str">
        <f t="shared" si="178"/>
        <v> </v>
      </c>
      <c r="J495" s="184" t="str">
        <f t="shared" si="163"/>
        <v> </v>
      </c>
      <c r="K495" s="100"/>
      <c r="L495" s="325"/>
      <c r="N495" s="167" t="str">
        <f t="shared" si="164"/>
        <v> </v>
      </c>
      <c r="O495" s="157" t="str">
        <f t="shared" si="179"/>
        <v> </v>
      </c>
      <c r="P495" s="102"/>
      <c r="Q495" s="100"/>
      <c r="R495" s="331" t="str">
        <f t="shared" si="165"/>
        <v> </v>
      </c>
      <c r="S495" s="332" t="str">
        <f t="shared" si="180"/>
        <v> </v>
      </c>
      <c r="V495" s="167" t="str">
        <f t="shared" si="166"/>
        <v> </v>
      </c>
      <c r="W495" s="157" t="str">
        <f t="shared" si="181"/>
        <v> </v>
      </c>
      <c r="X495" s="102"/>
      <c r="Y495" s="100"/>
      <c r="Z495" s="331" t="str">
        <f t="shared" si="167"/>
        <v> </v>
      </c>
      <c r="AA495" s="332" t="str">
        <f t="shared" si="182"/>
        <v> </v>
      </c>
      <c r="AB495" s="335">
        <f t="shared" si="183"/>
        <v>0</v>
      </c>
      <c r="AF495" s="189" t="str">
        <f t="shared" si="168"/>
        <v> </v>
      </c>
      <c r="AG495" s="189" t="str">
        <f t="shared" si="169"/>
        <v> </v>
      </c>
      <c r="AH495" s="189" t="str">
        <f t="shared" si="170"/>
        <v> </v>
      </c>
      <c r="AI495" s="189" t="str">
        <f t="shared" si="171"/>
        <v> </v>
      </c>
      <c r="AJ495" s="189" t="str">
        <f t="shared" si="172"/>
        <v> </v>
      </c>
      <c r="AK495" s="189" t="str">
        <f t="shared" si="173"/>
        <v> </v>
      </c>
      <c r="AL495" s="189" t="str">
        <f t="shared" si="174"/>
        <v> </v>
      </c>
      <c r="AM495" s="189" t="str">
        <f t="shared" si="175"/>
        <v> </v>
      </c>
      <c r="AN495" s="189" t="str">
        <f t="shared" si="176"/>
        <v> </v>
      </c>
      <c r="AO495" s="189" t="str">
        <f t="shared" si="177"/>
        <v> </v>
      </c>
    </row>
    <row r="496" spans="1:41" ht="12.75">
      <c r="A496" s="246" t="str">
        <f t="shared" si="178"/>
        <v> </v>
      </c>
      <c r="J496" s="184" t="str">
        <f t="shared" si="163"/>
        <v> </v>
      </c>
      <c r="K496" s="100"/>
      <c r="L496" s="325"/>
      <c r="N496" s="167" t="str">
        <f t="shared" si="164"/>
        <v> </v>
      </c>
      <c r="O496" s="157" t="str">
        <f t="shared" si="179"/>
        <v> </v>
      </c>
      <c r="P496" s="102"/>
      <c r="Q496" s="100"/>
      <c r="R496" s="331" t="str">
        <f t="shared" si="165"/>
        <v> </v>
      </c>
      <c r="S496" s="332" t="str">
        <f t="shared" si="180"/>
        <v> </v>
      </c>
      <c r="V496" s="167" t="str">
        <f t="shared" si="166"/>
        <v> </v>
      </c>
      <c r="W496" s="157" t="str">
        <f t="shared" si="181"/>
        <v> </v>
      </c>
      <c r="X496" s="102"/>
      <c r="Y496" s="100"/>
      <c r="Z496" s="331" t="str">
        <f t="shared" si="167"/>
        <v> </v>
      </c>
      <c r="AA496" s="332" t="str">
        <f t="shared" si="182"/>
        <v> </v>
      </c>
      <c r="AB496" s="335">
        <f t="shared" si="183"/>
        <v>0</v>
      </c>
      <c r="AF496" s="189" t="str">
        <f t="shared" si="168"/>
        <v> </v>
      </c>
      <c r="AG496" s="189" t="str">
        <f t="shared" si="169"/>
        <v> </v>
      </c>
      <c r="AH496" s="189" t="str">
        <f t="shared" si="170"/>
        <v> </v>
      </c>
      <c r="AI496" s="189" t="str">
        <f t="shared" si="171"/>
        <v> </v>
      </c>
      <c r="AJ496" s="189" t="str">
        <f t="shared" si="172"/>
        <v> </v>
      </c>
      <c r="AK496" s="189" t="str">
        <f t="shared" si="173"/>
        <v> </v>
      </c>
      <c r="AL496" s="189" t="str">
        <f t="shared" si="174"/>
        <v> </v>
      </c>
      <c r="AM496" s="189" t="str">
        <f t="shared" si="175"/>
        <v> </v>
      </c>
      <c r="AN496" s="189" t="str">
        <f t="shared" si="176"/>
        <v> </v>
      </c>
      <c r="AO496" s="189" t="str">
        <f t="shared" si="177"/>
        <v> </v>
      </c>
    </row>
    <row r="497" spans="1:41" ht="12.75">
      <c r="A497" s="246" t="str">
        <f t="shared" si="178"/>
        <v> </v>
      </c>
      <c r="J497" s="184" t="str">
        <f t="shared" si="163"/>
        <v> </v>
      </c>
      <c r="K497" s="100"/>
      <c r="L497" s="325"/>
      <c r="N497" s="167" t="str">
        <f t="shared" si="164"/>
        <v> </v>
      </c>
      <c r="O497" s="157" t="str">
        <f t="shared" si="179"/>
        <v> </v>
      </c>
      <c r="P497" s="102"/>
      <c r="Q497" s="100"/>
      <c r="R497" s="331" t="str">
        <f t="shared" si="165"/>
        <v> </v>
      </c>
      <c r="S497" s="332" t="str">
        <f t="shared" si="180"/>
        <v> </v>
      </c>
      <c r="V497" s="167" t="str">
        <f t="shared" si="166"/>
        <v> </v>
      </c>
      <c r="W497" s="157" t="str">
        <f t="shared" si="181"/>
        <v> </v>
      </c>
      <c r="X497" s="102"/>
      <c r="Y497" s="100"/>
      <c r="Z497" s="331" t="str">
        <f t="shared" si="167"/>
        <v> </v>
      </c>
      <c r="AA497" s="332" t="str">
        <f t="shared" si="182"/>
        <v> </v>
      </c>
      <c r="AB497" s="335">
        <f t="shared" si="183"/>
        <v>0</v>
      </c>
      <c r="AF497" s="189" t="str">
        <f t="shared" si="168"/>
        <v> </v>
      </c>
      <c r="AG497" s="189" t="str">
        <f t="shared" si="169"/>
        <v> </v>
      </c>
      <c r="AH497" s="189" t="str">
        <f t="shared" si="170"/>
        <v> </v>
      </c>
      <c r="AI497" s="189" t="str">
        <f t="shared" si="171"/>
        <v> </v>
      </c>
      <c r="AJ497" s="189" t="str">
        <f t="shared" si="172"/>
        <v> </v>
      </c>
      <c r="AK497" s="189" t="str">
        <f t="shared" si="173"/>
        <v> </v>
      </c>
      <c r="AL497" s="189" t="str">
        <f t="shared" si="174"/>
        <v> </v>
      </c>
      <c r="AM497" s="189" t="str">
        <f t="shared" si="175"/>
        <v> </v>
      </c>
      <c r="AN497" s="189" t="str">
        <f t="shared" si="176"/>
        <v> </v>
      </c>
      <c r="AO497" s="189" t="str">
        <f t="shared" si="177"/>
        <v> </v>
      </c>
    </row>
    <row r="498" spans="1:41" ht="12.75">
      <c r="A498" s="246" t="str">
        <f t="shared" si="178"/>
        <v> </v>
      </c>
      <c r="J498" s="184" t="str">
        <f t="shared" si="163"/>
        <v> </v>
      </c>
      <c r="K498" s="100"/>
      <c r="L498" s="325"/>
      <c r="N498" s="167" t="str">
        <f t="shared" si="164"/>
        <v> </v>
      </c>
      <c r="O498" s="157" t="str">
        <f t="shared" si="179"/>
        <v> </v>
      </c>
      <c r="P498" s="102"/>
      <c r="Q498" s="100"/>
      <c r="R498" s="331" t="str">
        <f t="shared" si="165"/>
        <v> </v>
      </c>
      <c r="S498" s="332" t="str">
        <f t="shared" si="180"/>
        <v> </v>
      </c>
      <c r="V498" s="167" t="str">
        <f t="shared" si="166"/>
        <v> </v>
      </c>
      <c r="W498" s="157" t="str">
        <f t="shared" si="181"/>
        <v> </v>
      </c>
      <c r="X498" s="102"/>
      <c r="Y498" s="100"/>
      <c r="Z498" s="331" t="str">
        <f t="shared" si="167"/>
        <v> </v>
      </c>
      <c r="AA498" s="332" t="str">
        <f t="shared" si="182"/>
        <v> </v>
      </c>
      <c r="AB498" s="335">
        <f t="shared" si="183"/>
        <v>0</v>
      </c>
      <c r="AF498" s="189" t="str">
        <f t="shared" si="168"/>
        <v> </v>
      </c>
      <c r="AG498" s="189" t="str">
        <f t="shared" si="169"/>
        <v> </v>
      </c>
      <c r="AH498" s="189" t="str">
        <f t="shared" si="170"/>
        <v> </v>
      </c>
      <c r="AI498" s="189" t="str">
        <f t="shared" si="171"/>
        <v> </v>
      </c>
      <c r="AJ498" s="189" t="str">
        <f t="shared" si="172"/>
        <v> </v>
      </c>
      <c r="AK498" s="189" t="str">
        <f t="shared" si="173"/>
        <v> </v>
      </c>
      <c r="AL498" s="189" t="str">
        <f t="shared" si="174"/>
        <v> </v>
      </c>
      <c r="AM498" s="189" t="str">
        <f t="shared" si="175"/>
        <v> </v>
      </c>
      <c r="AN498" s="189" t="str">
        <f t="shared" si="176"/>
        <v> </v>
      </c>
      <c r="AO498" s="189" t="str">
        <f t="shared" si="177"/>
        <v> </v>
      </c>
    </row>
    <row r="499" spans="1:41" ht="12.75">
      <c r="A499" s="246" t="str">
        <f t="shared" si="178"/>
        <v> </v>
      </c>
      <c r="J499" s="184" t="str">
        <f t="shared" si="163"/>
        <v> </v>
      </c>
      <c r="K499" s="100"/>
      <c r="L499" s="325"/>
      <c r="N499" s="167" t="str">
        <f t="shared" si="164"/>
        <v> </v>
      </c>
      <c r="O499" s="157" t="str">
        <f t="shared" si="179"/>
        <v> </v>
      </c>
      <c r="P499" s="102"/>
      <c r="Q499" s="100"/>
      <c r="R499" s="331" t="str">
        <f t="shared" si="165"/>
        <v> </v>
      </c>
      <c r="S499" s="332" t="str">
        <f t="shared" si="180"/>
        <v> </v>
      </c>
      <c r="V499" s="167" t="str">
        <f t="shared" si="166"/>
        <v> </v>
      </c>
      <c r="W499" s="157" t="str">
        <f t="shared" si="181"/>
        <v> </v>
      </c>
      <c r="X499" s="102"/>
      <c r="Y499" s="100"/>
      <c r="Z499" s="331" t="str">
        <f t="shared" si="167"/>
        <v> </v>
      </c>
      <c r="AA499" s="332" t="str">
        <f t="shared" si="182"/>
        <v> </v>
      </c>
      <c r="AB499" s="335">
        <f t="shared" si="183"/>
        <v>0</v>
      </c>
      <c r="AF499" s="189" t="str">
        <f t="shared" si="168"/>
        <v> </v>
      </c>
      <c r="AG499" s="189" t="str">
        <f t="shared" si="169"/>
        <v> </v>
      </c>
      <c r="AH499" s="189" t="str">
        <f t="shared" si="170"/>
        <v> </v>
      </c>
      <c r="AI499" s="189" t="str">
        <f t="shared" si="171"/>
        <v> </v>
      </c>
      <c r="AJ499" s="189" t="str">
        <f t="shared" si="172"/>
        <v> </v>
      </c>
      <c r="AK499" s="189" t="str">
        <f t="shared" si="173"/>
        <v> </v>
      </c>
      <c r="AL499" s="189" t="str">
        <f t="shared" si="174"/>
        <v> </v>
      </c>
      <c r="AM499" s="189" t="str">
        <f t="shared" si="175"/>
        <v> </v>
      </c>
      <c r="AN499" s="189" t="str">
        <f t="shared" si="176"/>
        <v> </v>
      </c>
      <c r="AO499" s="189" t="str">
        <f t="shared" si="177"/>
        <v> </v>
      </c>
    </row>
    <row r="500" spans="1:41" ht="12.75">
      <c r="A500" s="246" t="str">
        <f t="shared" si="178"/>
        <v> </v>
      </c>
      <c r="J500" s="184" t="str">
        <f t="shared" si="163"/>
        <v> </v>
      </c>
      <c r="K500" s="100"/>
      <c r="L500" s="325"/>
      <c r="N500" s="167" t="str">
        <f t="shared" si="164"/>
        <v> </v>
      </c>
      <c r="O500" s="157" t="str">
        <f t="shared" si="179"/>
        <v> </v>
      </c>
      <c r="P500" s="102"/>
      <c r="Q500" s="100"/>
      <c r="R500" s="331" t="str">
        <f t="shared" si="165"/>
        <v> </v>
      </c>
      <c r="S500" s="332" t="str">
        <f t="shared" si="180"/>
        <v> </v>
      </c>
      <c r="V500" s="167" t="str">
        <f t="shared" si="166"/>
        <v> </v>
      </c>
      <c r="W500" s="157" t="str">
        <f t="shared" si="181"/>
        <v> </v>
      </c>
      <c r="X500" s="102"/>
      <c r="Y500" s="100"/>
      <c r="Z500" s="331" t="str">
        <f t="shared" si="167"/>
        <v> </v>
      </c>
      <c r="AA500" s="332" t="str">
        <f t="shared" si="182"/>
        <v> </v>
      </c>
      <c r="AB500" s="335">
        <f t="shared" si="183"/>
        <v>0</v>
      </c>
      <c r="AF500" s="189" t="str">
        <f t="shared" si="168"/>
        <v> </v>
      </c>
      <c r="AG500" s="189" t="str">
        <f t="shared" si="169"/>
        <v> </v>
      </c>
      <c r="AH500" s="189" t="str">
        <f t="shared" si="170"/>
        <v> </v>
      </c>
      <c r="AI500" s="189" t="str">
        <f t="shared" si="171"/>
        <v> </v>
      </c>
      <c r="AJ500" s="189" t="str">
        <f t="shared" si="172"/>
        <v> </v>
      </c>
      <c r="AK500" s="189" t="str">
        <f t="shared" si="173"/>
        <v> </v>
      </c>
      <c r="AL500" s="189" t="str">
        <f t="shared" si="174"/>
        <v> </v>
      </c>
      <c r="AM500" s="189" t="str">
        <f t="shared" si="175"/>
        <v> </v>
      </c>
      <c r="AN500" s="189" t="str">
        <f t="shared" si="176"/>
        <v> </v>
      </c>
      <c r="AO500" s="189" t="str">
        <f t="shared" si="177"/>
        <v> </v>
      </c>
    </row>
    <row r="501" spans="1:41" ht="12.75">
      <c r="A501" s="246" t="str">
        <f t="shared" si="178"/>
        <v> </v>
      </c>
      <c r="J501" s="184" t="str">
        <f t="shared" si="163"/>
        <v> </v>
      </c>
      <c r="K501" s="100"/>
      <c r="L501" s="325"/>
      <c r="N501" s="167" t="str">
        <f t="shared" si="164"/>
        <v> </v>
      </c>
      <c r="O501" s="157" t="str">
        <f t="shared" si="179"/>
        <v> </v>
      </c>
      <c r="P501" s="102"/>
      <c r="Q501" s="100"/>
      <c r="R501" s="331" t="str">
        <f t="shared" si="165"/>
        <v> </v>
      </c>
      <c r="S501" s="332" t="str">
        <f t="shared" si="180"/>
        <v> </v>
      </c>
      <c r="V501" s="167" t="str">
        <f t="shared" si="166"/>
        <v> </v>
      </c>
      <c r="W501" s="157" t="str">
        <f t="shared" si="181"/>
        <v> </v>
      </c>
      <c r="X501" s="102"/>
      <c r="Y501" s="100"/>
      <c r="Z501" s="331" t="str">
        <f t="shared" si="167"/>
        <v> </v>
      </c>
      <c r="AA501" s="332" t="str">
        <f t="shared" si="182"/>
        <v> </v>
      </c>
      <c r="AB501" s="335">
        <f t="shared" si="183"/>
        <v>0</v>
      </c>
      <c r="AF501" s="189" t="str">
        <f t="shared" si="168"/>
        <v> </v>
      </c>
      <c r="AG501" s="189" t="str">
        <f t="shared" si="169"/>
        <v> </v>
      </c>
      <c r="AH501" s="189" t="str">
        <f t="shared" si="170"/>
        <v> </v>
      </c>
      <c r="AI501" s="189" t="str">
        <f t="shared" si="171"/>
        <v> </v>
      </c>
      <c r="AJ501" s="189" t="str">
        <f t="shared" si="172"/>
        <v> </v>
      </c>
      <c r="AK501" s="189" t="str">
        <f t="shared" si="173"/>
        <v> </v>
      </c>
      <c r="AL501" s="189" t="str">
        <f t="shared" si="174"/>
        <v> </v>
      </c>
      <c r="AM501" s="189" t="str">
        <f t="shared" si="175"/>
        <v> </v>
      </c>
      <c r="AN501" s="189" t="str">
        <f t="shared" si="176"/>
        <v> </v>
      </c>
      <c r="AO501" s="189" t="str">
        <f t="shared" si="177"/>
        <v> </v>
      </c>
    </row>
    <row r="502" spans="1:41" ht="12.75">
      <c r="A502" s="246" t="str">
        <f t="shared" si="178"/>
        <v> </v>
      </c>
      <c r="J502" s="184" t="str">
        <f t="shared" si="163"/>
        <v> </v>
      </c>
      <c r="K502" s="100"/>
      <c r="L502" s="325"/>
      <c r="N502" s="167" t="str">
        <f t="shared" si="164"/>
        <v> </v>
      </c>
      <c r="O502" s="157" t="str">
        <f t="shared" si="179"/>
        <v> </v>
      </c>
      <c r="P502" s="102"/>
      <c r="Q502" s="100"/>
      <c r="R502" s="331" t="str">
        <f t="shared" si="165"/>
        <v> </v>
      </c>
      <c r="S502" s="332" t="str">
        <f t="shared" si="180"/>
        <v> </v>
      </c>
      <c r="V502" s="167" t="str">
        <f t="shared" si="166"/>
        <v> </v>
      </c>
      <c r="W502" s="157" t="str">
        <f t="shared" si="181"/>
        <v> </v>
      </c>
      <c r="X502" s="102"/>
      <c r="Y502" s="100"/>
      <c r="Z502" s="331" t="str">
        <f t="shared" si="167"/>
        <v> </v>
      </c>
      <c r="AA502" s="332" t="str">
        <f t="shared" si="182"/>
        <v> </v>
      </c>
      <c r="AB502" s="335">
        <f t="shared" si="183"/>
        <v>0</v>
      </c>
      <c r="AF502" s="189" t="str">
        <f t="shared" si="168"/>
        <v> </v>
      </c>
      <c r="AG502" s="189" t="str">
        <f t="shared" si="169"/>
        <v> </v>
      </c>
      <c r="AH502" s="189" t="str">
        <f t="shared" si="170"/>
        <v> </v>
      </c>
      <c r="AI502" s="189" t="str">
        <f t="shared" si="171"/>
        <v> </v>
      </c>
      <c r="AJ502" s="189" t="str">
        <f t="shared" si="172"/>
        <v> </v>
      </c>
      <c r="AK502" s="189" t="str">
        <f t="shared" si="173"/>
        <v> </v>
      </c>
      <c r="AL502" s="189" t="str">
        <f t="shared" si="174"/>
        <v> </v>
      </c>
      <c r="AM502" s="189" t="str">
        <f t="shared" si="175"/>
        <v> </v>
      </c>
      <c r="AN502" s="189" t="str">
        <f t="shared" si="176"/>
        <v> </v>
      </c>
      <c r="AO502" s="189" t="str">
        <f t="shared" si="177"/>
        <v> </v>
      </c>
    </row>
    <row r="503" spans="1:41" ht="12.75">
      <c r="A503" s="246" t="str">
        <f t="shared" si="178"/>
        <v> </v>
      </c>
      <c r="J503" s="184" t="str">
        <f t="shared" si="163"/>
        <v> </v>
      </c>
      <c r="K503" s="100"/>
      <c r="L503" s="325"/>
      <c r="N503" s="167" t="str">
        <f t="shared" si="164"/>
        <v> </v>
      </c>
      <c r="O503" s="157" t="str">
        <f t="shared" si="179"/>
        <v> </v>
      </c>
      <c r="P503" s="102"/>
      <c r="Q503" s="100"/>
      <c r="R503" s="331" t="str">
        <f t="shared" si="165"/>
        <v> </v>
      </c>
      <c r="S503" s="332" t="str">
        <f t="shared" si="180"/>
        <v> </v>
      </c>
      <c r="V503" s="167" t="str">
        <f t="shared" si="166"/>
        <v> </v>
      </c>
      <c r="W503" s="157" t="str">
        <f t="shared" si="181"/>
        <v> </v>
      </c>
      <c r="X503" s="102"/>
      <c r="Y503" s="100"/>
      <c r="Z503" s="331" t="str">
        <f t="shared" si="167"/>
        <v> </v>
      </c>
      <c r="AA503" s="332" t="str">
        <f t="shared" si="182"/>
        <v> </v>
      </c>
      <c r="AB503" s="335">
        <f t="shared" si="183"/>
        <v>0</v>
      </c>
      <c r="AF503" s="189" t="str">
        <f t="shared" si="168"/>
        <v> </v>
      </c>
      <c r="AG503" s="189" t="str">
        <f t="shared" si="169"/>
        <v> </v>
      </c>
      <c r="AH503" s="189" t="str">
        <f t="shared" si="170"/>
        <v> </v>
      </c>
      <c r="AI503" s="189" t="str">
        <f t="shared" si="171"/>
        <v> </v>
      </c>
      <c r="AJ503" s="189" t="str">
        <f t="shared" si="172"/>
        <v> </v>
      </c>
      <c r="AK503" s="189" t="str">
        <f t="shared" si="173"/>
        <v> </v>
      </c>
      <c r="AL503" s="189" t="str">
        <f t="shared" si="174"/>
        <v> </v>
      </c>
      <c r="AM503" s="189" t="str">
        <f t="shared" si="175"/>
        <v> </v>
      </c>
      <c r="AN503" s="189" t="str">
        <f t="shared" si="176"/>
        <v> </v>
      </c>
      <c r="AO503" s="189" t="str">
        <f t="shared" si="177"/>
        <v> </v>
      </c>
    </row>
    <row r="504" spans="1:41" ht="12.75">
      <c r="A504" s="246" t="str">
        <f t="shared" si="178"/>
        <v> </v>
      </c>
      <c r="J504" s="184" t="str">
        <f t="shared" si="163"/>
        <v> </v>
      </c>
      <c r="K504" s="100"/>
      <c r="L504" s="325"/>
      <c r="N504" s="167" t="str">
        <f t="shared" si="164"/>
        <v> </v>
      </c>
      <c r="O504" s="157" t="str">
        <f t="shared" si="179"/>
        <v> </v>
      </c>
      <c r="P504" s="102"/>
      <c r="Q504" s="100"/>
      <c r="R504" s="331" t="str">
        <f t="shared" si="165"/>
        <v> </v>
      </c>
      <c r="S504" s="332" t="str">
        <f t="shared" si="180"/>
        <v> </v>
      </c>
      <c r="V504" s="167" t="str">
        <f t="shared" si="166"/>
        <v> </v>
      </c>
      <c r="W504" s="157" t="str">
        <f t="shared" si="181"/>
        <v> </v>
      </c>
      <c r="X504" s="102"/>
      <c r="Y504" s="100"/>
      <c r="Z504" s="331" t="str">
        <f t="shared" si="167"/>
        <v> </v>
      </c>
      <c r="AA504" s="332" t="str">
        <f t="shared" si="182"/>
        <v> </v>
      </c>
      <c r="AB504" s="335">
        <f t="shared" si="183"/>
        <v>0</v>
      </c>
      <c r="AF504" s="189" t="str">
        <f t="shared" si="168"/>
        <v> </v>
      </c>
      <c r="AG504" s="189" t="str">
        <f t="shared" si="169"/>
        <v> </v>
      </c>
      <c r="AH504" s="189" t="str">
        <f t="shared" si="170"/>
        <v> </v>
      </c>
      <c r="AI504" s="189" t="str">
        <f t="shared" si="171"/>
        <v> </v>
      </c>
      <c r="AJ504" s="189" t="str">
        <f t="shared" si="172"/>
        <v> </v>
      </c>
      <c r="AK504" s="189" t="str">
        <f t="shared" si="173"/>
        <v> </v>
      </c>
      <c r="AL504" s="189" t="str">
        <f t="shared" si="174"/>
        <v> </v>
      </c>
      <c r="AM504" s="189" t="str">
        <f t="shared" si="175"/>
        <v> </v>
      </c>
      <c r="AN504" s="189" t="str">
        <f t="shared" si="176"/>
        <v> </v>
      </c>
      <c r="AO504" s="189" t="str">
        <f t="shared" si="177"/>
        <v> </v>
      </c>
    </row>
    <row r="505" spans="1:41" ht="12.75">
      <c r="A505" s="246" t="str">
        <f t="shared" si="178"/>
        <v> </v>
      </c>
      <c r="J505" s="184" t="str">
        <f t="shared" si="163"/>
        <v> </v>
      </c>
      <c r="K505" s="100"/>
      <c r="L505" s="325"/>
      <c r="N505" s="167" t="str">
        <f t="shared" si="164"/>
        <v> </v>
      </c>
      <c r="O505" s="157" t="str">
        <f t="shared" si="179"/>
        <v> </v>
      </c>
      <c r="P505" s="102"/>
      <c r="Q505" s="100"/>
      <c r="R505" s="331" t="str">
        <f t="shared" si="165"/>
        <v> </v>
      </c>
      <c r="S505" s="332" t="str">
        <f t="shared" si="180"/>
        <v> </v>
      </c>
      <c r="V505" s="167" t="str">
        <f t="shared" si="166"/>
        <v> </v>
      </c>
      <c r="W505" s="157" t="str">
        <f t="shared" si="181"/>
        <v> </v>
      </c>
      <c r="X505" s="102"/>
      <c r="Y505" s="100"/>
      <c r="Z505" s="331" t="str">
        <f t="shared" si="167"/>
        <v> </v>
      </c>
      <c r="AA505" s="332" t="str">
        <f t="shared" si="182"/>
        <v> </v>
      </c>
      <c r="AB505" s="335">
        <f t="shared" si="183"/>
        <v>0</v>
      </c>
      <c r="AF505" s="189" t="str">
        <f t="shared" si="168"/>
        <v> </v>
      </c>
      <c r="AG505" s="189" t="str">
        <f t="shared" si="169"/>
        <v> </v>
      </c>
      <c r="AH505" s="189" t="str">
        <f t="shared" si="170"/>
        <v> </v>
      </c>
      <c r="AI505" s="189" t="str">
        <f t="shared" si="171"/>
        <v> </v>
      </c>
      <c r="AJ505" s="189" t="str">
        <f t="shared" si="172"/>
        <v> </v>
      </c>
      <c r="AK505" s="189" t="str">
        <f t="shared" si="173"/>
        <v> </v>
      </c>
      <c r="AL505" s="189" t="str">
        <f t="shared" si="174"/>
        <v> </v>
      </c>
      <c r="AM505" s="189" t="str">
        <f t="shared" si="175"/>
        <v> </v>
      </c>
      <c r="AN505" s="189" t="str">
        <f t="shared" si="176"/>
        <v> </v>
      </c>
      <c r="AO505" s="189" t="str">
        <f t="shared" si="177"/>
        <v> </v>
      </c>
    </row>
    <row r="506" spans="1:41" ht="12.75">
      <c r="A506" s="246" t="str">
        <f t="shared" si="178"/>
        <v> </v>
      </c>
      <c r="J506" s="184" t="str">
        <f t="shared" si="163"/>
        <v> </v>
      </c>
      <c r="K506" s="100"/>
      <c r="L506" s="325"/>
      <c r="N506" s="167" t="str">
        <f t="shared" si="164"/>
        <v> </v>
      </c>
      <c r="O506" s="157" t="str">
        <f t="shared" si="179"/>
        <v> </v>
      </c>
      <c r="P506" s="102"/>
      <c r="Q506" s="100"/>
      <c r="R506" s="331" t="str">
        <f t="shared" si="165"/>
        <v> </v>
      </c>
      <c r="S506" s="332" t="str">
        <f t="shared" si="180"/>
        <v> </v>
      </c>
      <c r="V506" s="167" t="str">
        <f t="shared" si="166"/>
        <v> </v>
      </c>
      <c r="W506" s="157" t="str">
        <f t="shared" si="181"/>
        <v> </v>
      </c>
      <c r="X506" s="102"/>
      <c r="Y506" s="100"/>
      <c r="Z506" s="331" t="str">
        <f t="shared" si="167"/>
        <v> </v>
      </c>
      <c r="AA506" s="332" t="str">
        <f t="shared" si="182"/>
        <v> </v>
      </c>
      <c r="AB506" s="335">
        <f t="shared" si="183"/>
        <v>0</v>
      </c>
      <c r="AF506" s="189" t="str">
        <f t="shared" si="168"/>
        <v> </v>
      </c>
      <c r="AG506" s="189" t="str">
        <f t="shared" si="169"/>
        <v> </v>
      </c>
      <c r="AH506" s="189" t="str">
        <f t="shared" si="170"/>
        <v> </v>
      </c>
      <c r="AI506" s="189" t="str">
        <f t="shared" si="171"/>
        <v> </v>
      </c>
      <c r="AJ506" s="189" t="str">
        <f t="shared" si="172"/>
        <v> </v>
      </c>
      <c r="AK506" s="189" t="str">
        <f t="shared" si="173"/>
        <v> </v>
      </c>
      <c r="AL506" s="189" t="str">
        <f t="shared" si="174"/>
        <v> </v>
      </c>
      <c r="AM506" s="189" t="str">
        <f t="shared" si="175"/>
        <v> </v>
      </c>
      <c r="AN506" s="189" t="str">
        <f t="shared" si="176"/>
        <v> </v>
      </c>
      <c r="AO506" s="189" t="str">
        <f t="shared" si="177"/>
        <v> </v>
      </c>
    </row>
    <row r="507" spans="1:51" s="129" customFormat="1" ht="13.5" thickBot="1">
      <c r="A507" s="246" t="str">
        <f t="shared" si="178"/>
        <v> </v>
      </c>
      <c r="B507" s="193"/>
      <c r="C507" s="193"/>
      <c r="D507" s="193"/>
      <c r="E507" s="193"/>
      <c r="F507" s="193"/>
      <c r="G507" s="193"/>
      <c r="H507" s="193"/>
      <c r="I507" s="193"/>
      <c r="J507" s="130" t="str">
        <f t="shared" si="163"/>
        <v> </v>
      </c>
      <c r="K507" s="101"/>
      <c r="L507" s="326"/>
      <c r="M507" s="471"/>
      <c r="N507" s="168" t="str">
        <f t="shared" si="164"/>
        <v> </v>
      </c>
      <c r="O507" s="169" t="str">
        <f t="shared" si="179"/>
        <v> </v>
      </c>
      <c r="P507" s="104"/>
      <c r="Q507" s="101"/>
      <c r="R507" s="168" t="str">
        <f t="shared" si="165"/>
        <v> </v>
      </c>
      <c r="S507" s="333" t="str">
        <f t="shared" si="180"/>
        <v> </v>
      </c>
      <c r="T507" s="101"/>
      <c r="U507" s="101"/>
      <c r="V507" s="168" t="str">
        <f t="shared" si="166"/>
        <v> </v>
      </c>
      <c r="W507" s="169" t="str">
        <f t="shared" si="181"/>
        <v> </v>
      </c>
      <c r="X507" s="104"/>
      <c r="Y507" s="101"/>
      <c r="Z507" s="168" t="str">
        <f t="shared" si="167"/>
        <v> </v>
      </c>
      <c r="AA507" s="333" t="str">
        <f t="shared" si="182"/>
        <v> </v>
      </c>
      <c r="AB507" s="336">
        <f t="shared" si="183"/>
        <v>0</v>
      </c>
      <c r="AF507" s="169" t="str">
        <f t="shared" si="168"/>
        <v> </v>
      </c>
      <c r="AG507" s="169" t="str">
        <f t="shared" si="169"/>
        <v> </v>
      </c>
      <c r="AH507" s="169" t="str">
        <f t="shared" si="170"/>
        <v> </v>
      </c>
      <c r="AI507" s="169" t="str">
        <f t="shared" si="171"/>
        <v> </v>
      </c>
      <c r="AJ507" s="169" t="str">
        <f t="shared" si="172"/>
        <v> </v>
      </c>
      <c r="AK507" s="169" t="str">
        <f t="shared" si="173"/>
        <v> </v>
      </c>
      <c r="AL507" s="169" t="str">
        <f t="shared" si="174"/>
        <v> </v>
      </c>
      <c r="AM507" s="169" t="str">
        <f t="shared" si="175"/>
        <v> </v>
      </c>
      <c r="AN507" s="169" t="str">
        <f t="shared" si="176"/>
        <v> </v>
      </c>
      <c r="AO507" s="169" t="str">
        <f t="shared" si="177"/>
        <v> </v>
      </c>
      <c r="AR507" s="149"/>
      <c r="AS507" s="149"/>
      <c r="AT507" s="101"/>
      <c r="AU507" s="101"/>
      <c r="AV507" s="101"/>
      <c r="AW507" s="23"/>
      <c r="AY507" s="108"/>
    </row>
    <row r="508" spans="10:49" ht="12.75">
      <c r="J508" s="190">
        <f>SUM(J7:J507)</f>
        <v>78.30000000000007</v>
      </c>
      <c r="O508" s="190">
        <f>SUM(O7:O507)</f>
        <v>1171.503</v>
      </c>
      <c r="S508" s="190">
        <f>SUM(S7:S507)</f>
        <v>0.8280000000000001</v>
      </c>
      <c r="W508" s="190">
        <f>SUM(W7:W507)</f>
        <v>0</v>
      </c>
      <c r="AA508" s="190">
        <f>SUM(AA7:AA507)</f>
        <v>0</v>
      </c>
      <c r="AB508" s="442">
        <f>SUM(AB7:AB507)</f>
        <v>1250.631</v>
      </c>
      <c r="AF508" s="190">
        <f aca="true" t="shared" si="184" ref="AF508:AO508">SUM(AF7:AF507)</f>
        <v>213.31700000000004</v>
      </c>
      <c r="AG508" s="190">
        <f t="shared" si="184"/>
        <v>429.204</v>
      </c>
      <c r="AH508" s="190">
        <f t="shared" si="184"/>
        <v>329.7530000000001</v>
      </c>
      <c r="AI508" s="190">
        <f t="shared" si="184"/>
        <v>175.12999999999997</v>
      </c>
      <c r="AJ508" s="190">
        <f t="shared" si="184"/>
        <v>103.227</v>
      </c>
      <c r="AK508" s="190">
        <f t="shared" si="184"/>
        <v>0</v>
      </c>
      <c r="AL508" s="190">
        <f t="shared" si="184"/>
        <v>0</v>
      </c>
      <c r="AM508" s="190">
        <f t="shared" si="184"/>
        <v>0</v>
      </c>
      <c r="AN508" s="190">
        <f t="shared" si="184"/>
        <v>0</v>
      </c>
      <c r="AO508" s="190">
        <f t="shared" si="184"/>
        <v>0</v>
      </c>
      <c r="AT508" s="195"/>
      <c r="AU508" s="195"/>
      <c r="AV508" s="195"/>
      <c r="AW508" s="106"/>
    </row>
    <row r="509" spans="15:49" ht="12.75">
      <c r="O509" s="106" t="s">
        <v>38</v>
      </c>
      <c r="S509" s="106" t="s">
        <v>38</v>
      </c>
      <c r="W509" s="106" t="s">
        <v>38</v>
      </c>
      <c r="AA509" s="113" t="s">
        <v>38</v>
      </c>
      <c r="AB509" s="443" t="s">
        <v>38</v>
      </c>
      <c r="AF509" s="157"/>
      <c r="AG509" s="157"/>
      <c r="AH509" s="157"/>
      <c r="AI509" s="157"/>
      <c r="AJ509" s="157"/>
      <c r="AK509" s="157"/>
      <c r="AL509" s="157"/>
      <c r="AM509" s="157"/>
      <c r="AN509" s="157"/>
      <c r="AO509" s="157"/>
      <c r="AT509" s="195"/>
      <c r="AU509" s="195"/>
      <c r="AV509" s="195"/>
      <c r="AW509" s="106"/>
    </row>
    <row r="510" spans="10:41" ht="12.75">
      <c r="J510" s="159" t="s">
        <v>326</v>
      </c>
      <c r="O510" s="106" t="s">
        <v>328</v>
      </c>
      <c r="S510" s="106" t="s">
        <v>329</v>
      </c>
      <c r="W510" s="106" t="s">
        <v>330</v>
      </c>
      <c r="AA510" s="113" t="s">
        <v>331</v>
      </c>
      <c r="AB510" s="443" t="s">
        <v>332</v>
      </c>
      <c r="AD510" s="106" t="s">
        <v>184</v>
      </c>
      <c r="AF510" s="247">
        <f>COUNT(AF7:AF507)</f>
        <v>19</v>
      </c>
      <c r="AG510" s="247">
        <f aca="true" t="shared" si="185" ref="AG510:AO510">COUNT(AG7:AG507)</f>
        <v>37</v>
      </c>
      <c r="AH510" s="247">
        <f t="shared" si="185"/>
        <v>30</v>
      </c>
      <c r="AI510" s="247">
        <f t="shared" si="185"/>
        <v>16</v>
      </c>
      <c r="AJ510" s="247">
        <f t="shared" si="185"/>
        <v>9</v>
      </c>
      <c r="AK510" s="247">
        <f t="shared" si="185"/>
        <v>0</v>
      </c>
      <c r="AL510" s="247">
        <f t="shared" si="185"/>
        <v>0</v>
      </c>
      <c r="AM510" s="247">
        <f t="shared" si="185"/>
        <v>0</v>
      </c>
      <c r="AN510" s="247">
        <f t="shared" si="185"/>
        <v>0</v>
      </c>
      <c r="AO510" s="247">
        <f t="shared" si="185"/>
        <v>0</v>
      </c>
    </row>
    <row r="511" spans="10:41" ht="12.75">
      <c r="J511" s="159" t="s">
        <v>327</v>
      </c>
      <c r="AB511" s="443" t="s">
        <v>20</v>
      </c>
      <c r="AF511" s="157"/>
      <c r="AG511" s="157"/>
      <c r="AH511" s="157"/>
      <c r="AI511" s="157"/>
      <c r="AJ511" s="157"/>
      <c r="AK511" s="157"/>
      <c r="AL511" s="157"/>
      <c r="AM511" s="157"/>
      <c r="AN511" s="157"/>
      <c r="AO511" s="157"/>
    </row>
    <row r="512" spans="28:41" ht="13.5" thickBot="1">
      <c r="AB512" s="444" t="s">
        <v>333</v>
      </c>
      <c r="AF512" s="157"/>
      <c r="AG512" s="157"/>
      <c r="AH512" s="157"/>
      <c r="AI512" s="157"/>
      <c r="AJ512" s="157"/>
      <c r="AK512" s="157"/>
      <c r="AL512" s="157"/>
      <c r="AM512" s="157"/>
      <c r="AN512" s="157"/>
      <c r="AO512" s="157"/>
    </row>
    <row r="513" spans="32:41" ht="12.75">
      <c r="AF513" s="157"/>
      <c r="AG513" s="157"/>
      <c r="AH513" s="157"/>
      <c r="AI513" s="157"/>
      <c r="AJ513" s="157"/>
      <c r="AK513" s="157"/>
      <c r="AL513" s="157"/>
      <c r="AM513" s="157"/>
      <c r="AN513" s="157"/>
      <c r="AO513" s="157"/>
    </row>
  </sheetData>
  <sheetProtection formatColumns="0" formatRows="0" insertColumns="0" insertRows="0"/>
  <mergeCells count="9">
    <mergeCell ref="AR1:AT1"/>
    <mergeCell ref="X5:AA5"/>
    <mergeCell ref="B3:K3"/>
    <mergeCell ref="G2:I2"/>
    <mergeCell ref="L3:AA4"/>
    <mergeCell ref="L5:O5"/>
    <mergeCell ref="P5:S5"/>
    <mergeCell ref="T5:W5"/>
    <mergeCell ref="L2:O2"/>
  </mergeCells>
  <printOptions/>
  <pageMargins left="0.25" right="0.25" top="0.25" bottom="0.25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C4" sqref="C4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49</v>
      </c>
      <c r="E1" s="60" t="s">
        <v>54</v>
      </c>
      <c r="F1" s="58" t="s">
        <v>0</v>
      </c>
      <c r="G1" s="61">
        <f>+C4</f>
        <v>0</v>
      </c>
      <c r="K1" s="50" t="s">
        <v>36</v>
      </c>
      <c r="L1" s="51"/>
      <c r="M1" s="51"/>
      <c r="N1" s="51"/>
      <c r="O1" s="52"/>
      <c r="R1" s="497" t="s">
        <v>21</v>
      </c>
      <c r="S1" s="498"/>
      <c r="T1" s="498"/>
      <c r="U1" s="498"/>
      <c r="V1" s="498"/>
      <c r="W1" s="499"/>
      <c r="AA1" s="15" t="s">
        <v>95</v>
      </c>
    </row>
    <row r="2" spans="5:32" ht="13.5" thickBot="1">
      <c r="E2" s="495" t="s">
        <v>2</v>
      </c>
      <c r="F2" s="496"/>
      <c r="G2" s="62" t="str">
        <f>+C6</f>
        <v> 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42"/>
      <c r="AD2" s="513"/>
      <c r="AE2" s="513"/>
      <c r="AF2" s="514"/>
    </row>
    <row r="3" spans="2:32" ht="19.5" thickBot="1">
      <c r="B3" s="1" t="s">
        <v>218</v>
      </c>
      <c r="E3" s="495" t="s">
        <v>1</v>
      </c>
      <c r="F3" s="496"/>
      <c r="G3" s="63">
        <f>+C5</f>
        <v>409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00" t="s">
        <v>23</v>
      </c>
      <c r="U3" s="500"/>
      <c r="V3" s="500" t="s">
        <v>24</v>
      </c>
      <c r="W3" s="509"/>
      <c r="AA3" s="507" t="s">
        <v>6</v>
      </c>
      <c r="AB3" s="508"/>
      <c r="AC3" s="543"/>
      <c r="AD3" s="516"/>
      <c r="AE3" s="516"/>
      <c r="AF3" s="517"/>
    </row>
    <row r="4" spans="2:32" ht="13.5" thickBot="1">
      <c r="B4" s="4" t="s">
        <v>0</v>
      </c>
      <c r="C4" s="88"/>
      <c r="E4" s="523" t="s">
        <v>55</v>
      </c>
      <c r="F4" s="524"/>
      <c r="G4" s="67">
        <f>+C7</f>
        <v>108</v>
      </c>
      <c r="I4" s="75" t="str">
        <f>IF(G1&gt;0,+S38/G1," ")</f>
        <v> 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10" t="s">
        <v>181</v>
      </c>
      <c r="U4" s="510"/>
      <c r="V4" s="510" t="s">
        <v>182</v>
      </c>
      <c r="W4" s="511"/>
      <c r="AA4" s="507" t="s">
        <v>7</v>
      </c>
      <c r="AB4" s="508"/>
      <c r="AC4" s="543"/>
      <c r="AD4" s="516"/>
      <c r="AE4" s="516"/>
      <c r="AF4" s="517"/>
    </row>
    <row r="5" spans="2:32" ht="15" thickBot="1">
      <c r="B5" s="4" t="s">
        <v>1</v>
      </c>
      <c r="C5" s="88">
        <v>409</v>
      </c>
      <c r="E5" s="525" t="s">
        <v>90</v>
      </c>
      <c r="F5" s="526"/>
      <c r="G5" s="79">
        <f>PRODUCT(G2,G4)/100</f>
        <v>1.08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501"/>
      <c r="U5" s="501"/>
      <c r="V5" s="501"/>
      <c r="W5" s="502"/>
      <c r="AA5" s="17" t="s">
        <v>8</v>
      </c>
      <c r="AB5" s="18"/>
      <c r="AC5" s="543"/>
      <c r="AD5" s="516"/>
      <c r="AE5" s="516"/>
      <c r="AF5" s="517"/>
    </row>
    <row r="6" spans="2:32" ht="13.5" thickBot="1">
      <c r="B6" s="4" t="s">
        <v>2</v>
      </c>
      <c r="C6" s="226" t="str">
        <f>IF(C4&gt;0,+C5/C4," ")</f>
        <v> </v>
      </c>
      <c r="E6" s="495" t="s">
        <v>187</v>
      </c>
      <c r="F6" s="496"/>
      <c r="G6" s="68" t="e">
        <f>+O20</f>
        <v>#DIV/0!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501"/>
      <c r="U6" s="501"/>
      <c r="V6" s="501"/>
      <c r="W6" s="502"/>
      <c r="AA6" s="19" t="s">
        <v>9</v>
      </c>
      <c r="AB6" s="20"/>
      <c r="AC6" s="544"/>
      <c r="AD6" s="521"/>
      <c r="AE6" s="521"/>
      <c r="AF6" s="522"/>
    </row>
    <row r="7" spans="2:28" ht="15" thickBot="1">
      <c r="B7" s="80" t="s">
        <v>121</v>
      </c>
      <c r="C7" s="89">
        <v>108</v>
      </c>
      <c r="E7" s="531" t="s">
        <v>89</v>
      </c>
      <c r="F7" s="532"/>
      <c r="G7" s="67" t="e">
        <f>SUM(G5,G6)</f>
        <v>#DIV/0!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501"/>
      <c r="U7" s="501"/>
      <c r="V7" s="501"/>
      <c r="W7" s="502"/>
      <c r="AB7" s="5"/>
    </row>
    <row r="8" spans="2:28" ht="13.5" thickBot="1">
      <c r="B8" s="4" t="s">
        <v>41</v>
      </c>
      <c r="C8" s="90">
        <v>37913</v>
      </c>
      <c r="E8" s="81" t="s">
        <v>123</v>
      </c>
      <c r="F8" s="59" t="s">
        <v>122</v>
      </c>
      <c r="G8" s="86">
        <v>456</v>
      </c>
      <c r="I8" s="85" t="str">
        <f>IF(C4&gt;0,(+G6/(G8-C6))," ")</f>
        <v> 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501"/>
      <c r="U8" s="501"/>
      <c r="V8" s="501"/>
      <c r="W8" s="502"/>
      <c r="Z8" s="14"/>
      <c r="AA8" s="14"/>
      <c r="AB8" s="5"/>
    </row>
    <row r="9" spans="2:28" ht="15.75" customHeight="1" thickBot="1">
      <c r="B9" s="215" t="s">
        <v>3</v>
      </c>
      <c r="C9" s="320">
        <v>36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501"/>
      <c r="U9" s="501"/>
      <c r="V9" s="501"/>
      <c r="W9" s="502"/>
      <c r="Z9" s="14"/>
      <c r="AA9" s="14"/>
      <c r="AB9" s="5"/>
    </row>
    <row r="10" spans="2:28" ht="16.5" thickBot="1">
      <c r="B10" s="4" t="s">
        <v>40</v>
      </c>
      <c r="C10" s="216">
        <f>+$C$8+C9</f>
        <v>37949</v>
      </c>
      <c r="E10" s="527" t="s">
        <v>56</v>
      </c>
      <c r="F10" s="528"/>
      <c r="G10" s="69" t="e">
        <f>IF(G8&gt;0,((G7*G1)/(G8*G9))*100," ")</f>
        <v>#DIV/0!</v>
      </c>
      <c r="I10" s="84" t="str">
        <f>IF(C4&gt;0,+(G8-C6)/$C$9," ")</f>
        <v> 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501"/>
      <c r="U10" s="501"/>
      <c r="V10" s="501"/>
      <c r="W10" s="502"/>
      <c r="Z10" s="14"/>
      <c r="AA10" s="14"/>
      <c r="AB10" s="5"/>
    </row>
    <row r="11" spans="2:28" ht="24" customHeight="1" thickBot="1">
      <c r="B11" s="5"/>
      <c r="C11" s="83"/>
      <c r="E11" s="529" t="s">
        <v>57</v>
      </c>
      <c r="F11" s="530"/>
      <c r="G11" s="3"/>
      <c r="K11" s="232" t="s">
        <v>87</v>
      </c>
      <c r="L11" s="228" t="s">
        <v>224</v>
      </c>
      <c r="M11" s="229" t="e">
        <f>+O11/C4</f>
        <v>#DIV/0!</v>
      </c>
      <c r="N11" s="231" t="s">
        <v>38</v>
      </c>
      <c r="O11" s="227">
        <f>SUM(O3:O10)</f>
        <v>95.8525</v>
      </c>
      <c r="R11" s="102"/>
      <c r="S11" s="100"/>
      <c r="T11" s="501"/>
      <c r="U11" s="501"/>
      <c r="V11" s="501"/>
      <c r="W11" s="502"/>
      <c r="Z11" s="14"/>
      <c r="AA11" s="14"/>
      <c r="AB11" s="5"/>
    </row>
    <row r="12" spans="1:28" ht="27" customHeight="1" thickBot="1">
      <c r="A12" s="533" t="s">
        <v>318</v>
      </c>
      <c r="B12" s="534"/>
      <c r="C12" s="534"/>
      <c r="D12" s="534"/>
      <c r="E12" s="534"/>
      <c r="F12" s="534"/>
      <c r="G12" s="535"/>
      <c r="K12" s="218" t="s">
        <v>37</v>
      </c>
      <c r="L12" s="51"/>
      <c r="M12" s="51"/>
      <c r="N12" s="217"/>
      <c r="O12" s="174"/>
      <c r="R12" s="102"/>
      <c r="S12" s="100"/>
      <c r="T12" s="501"/>
      <c r="U12" s="501"/>
      <c r="V12" s="501"/>
      <c r="W12" s="502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 t="e">
        <f>+F33/C4</f>
        <v>#DIV/0!</v>
      </c>
      <c r="N13" s="231" t="s">
        <v>38</v>
      </c>
      <c r="O13" s="177">
        <f>+F33</f>
        <v>0</v>
      </c>
      <c r="R13" s="102"/>
      <c r="S13" s="100"/>
      <c r="T13" s="501"/>
      <c r="U13" s="501"/>
      <c r="V13" s="501"/>
      <c r="W13" s="502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1"/>
      <c r="U14" s="501"/>
      <c r="V14" s="501"/>
      <c r="W14" s="502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1"/>
      <c r="U15" s="501"/>
      <c r="V15" s="501"/>
      <c r="W15" s="502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Treatment'!AN508/'Health Treatment'!AN510,0)</f>
        <v>0</v>
      </c>
      <c r="R16" s="103"/>
      <c r="S16" s="100"/>
      <c r="T16" s="501"/>
      <c r="U16" s="501"/>
      <c r="V16" s="501"/>
      <c r="W16" s="502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8">
        <f>+'Health Treatment'!AN508</f>
        <v>0</v>
      </c>
      <c r="M17" s="539"/>
      <c r="N17" s="176" t="s">
        <v>186</v>
      </c>
      <c r="O17" s="177" t="e">
        <f>+'Health Treatment'!AN508/C4</f>
        <v>#DIV/0!</v>
      </c>
      <c r="R17" s="103"/>
      <c r="S17" s="100"/>
      <c r="T17" s="501"/>
      <c r="U17" s="501"/>
      <c r="V17" s="501"/>
      <c r="W17" s="502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6" t="s">
        <v>18</v>
      </c>
      <c r="N18" s="536"/>
      <c r="O18" s="179">
        <f>SUM(O11,O13,L17)</f>
        <v>95.8525</v>
      </c>
      <c r="R18" s="103"/>
      <c r="S18" s="100"/>
      <c r="T18" s="501"/>
      <c r="U18" s="501"/>
      <c r="V18" s="501"/>
      <c r="W18" s="502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7"/>
      <c r="N19" s="537"/>
      <c r="O19" s="181"/>
      <c r="R19" s="103"/>
      <c r="S19" s="100"/>
      <c r="T19" s="501"/>
      <c r="U19" s="501"/>
      <c r="V19" s="501"/>
      <c r="W19" s="502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40" t="s">
        <v>183</v>
      </c>
      <c r="N20" s="540"/>
      <c r="O20" s="177" t="e">
        <f>+O18/C4</f>
        <v>#DIV/0!</v>
      </c>
      <c r="Q20" s="14"/>
      <c r="R20" s="103"/>
      <c r="S20" s="100"/>
      <c r="T20" s="501"/>
      <c r="U20" s="501"/>
      <c r="V20" s="501"/>
      <c r="W20" s="502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1"/>
      <c r="U21" s="501"/>
      <c r="V21" s="501"/>
      <c r="W21" s="502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1"/>
      <c r="U22" s="501"/>
      <c r="V22" s="501"/>
      <c r="W22" s="502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1"/>
      <c r="U23" s="501"/>
      <c r="V23" s="501"/>
      <c r="W23" s="502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501"/>
      <c r="U24" s="501"/>
      <c r="V24" s="501"/>
      <c r="W24" s="502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501"/>
      <c r="U25" s="501"/>
      <c r="V25" s="501"/>
      <c r="W25" s="502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501"/>
      <c r="U26" s="501"/>
      <c r="V26" s="501"/>
      <c r="W26" s="502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1"/>
      <c r="U27" s="501"/>
      <c r="V27" s="501"/>
      <c r="W27" s="502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1"/>
      <c r="U28" s="501"/>
      <c r="V28" s="501"/>
      <c r="W28" s="502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1"/>
      <c r="U29" s="501"/>
      <c r="V29" s="501"/>
      <c r="W29" s="502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1"/>
      <c r="U30" s="501"/>
      <c r="V30" s="501"/>
      <c r="W30" s="502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1"/>
      <c r="U31" s="501"/>
      <c r="V31" s="501"/>
      <c r="W31" s="502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501"/>
      <c r="U32" s="501"/>
      <c r="V32" s="501"/>
      <c r="W32" s="502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501"/>
      <c r="U33" s="501"/>
      <c r="V33" s="501"/>
      <c r="W33" s="502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1"/>
      <c r="U34" s="501"/>
      <c r="V34" s="501"/>
      <c r="W34" s="502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1"/>
      <c r="U35" s="501"/>
      <c r="V35" s="501"/>
      <c r="W35" s="502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1"/>
      <c r="U36" s="501"/>
      <c r="V36" s="501"/>
      <c r="W36" s="502"/>
      <c r="Y36" s="5"/>
      <c r="Z36" s="5"/>
      <c r="AA36" s="5"/>
      <c r="AB36" s="5"/>
    </row>
    <row r="37" spans="18:28" ht="13.5" customHeight="1" thickBot="1">
      <c r="R37" s="104"/>
      <c r="S37" s="101"/>
      <c r="T37" s="504"/>
      <c r="U37" s="504"/>
      <c r="V37" s="504"/>
      <c r="W37" s="505"/>
      <c r="Y37" s="5"/>
      <c r="Z37" s="5"/>
      <c r="AA37" s="5"/>
      <c r="AB37" s="5"/>
    </row>
    <row r="38" spans="4:23" ht="19.5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6" t="s">
        <v>85</v>
      </c>
      <c r="U38" s="506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03"/>
      <c r="U40" s="503"/>
      <c r="V40" s="503"/>
      <c r="W40" s="50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03"/>
      <c r="U41" s="503"/>
      <c r="V41" s="503"/>
      <c r="W41" s="50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03"/>
      <c r="U42" s="503"/>
      <c r="V42" s="503"/>
      <c r="W42" s="503"/>
    </row>
    <row r="43" spans="1:23" s="5" customFormat="1" ht="12.75">
      <c r="A43"/>
      <c r="B43">
        <v>1</v>
      </c>
      <c r="C43" s="11">
        <f>+C8</f>
        <v>37913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03"/>
      <c r="U43" s="503"/>
      <c r="V43" s="503"/>
      <c r="W43" s="503"/>
    </row>
    <row r="44" spans="1:23" s="5" customFormat="1" ht="12.75">
      <c r="A44"/>
      <c r="B44">
        <v>2</v>
      </c>
      <c r="C44" s="11">
        <f>+$C$43+1</f>
        <v>37914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03"/>
      <c r="U44" s="503"/>
      <c r="V44" s="503"/>
      <c r="W44" s="503"/>
    </row>
    <row r="45" spans="2:23" ht="12.75">
      <c r="B45">
        <v>3</v>
      </c>
      <c r="C45" s="11">
        <f>+$C$43+2</f>
        <v>37915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03"/>
      <c r="U45" s="503"/>
      <c r="V45" s="503"/>
      <c r="W45" s="503"/>
    </row>
    <row r="46" spans="2:23" ht="12.75">
      <c r="B46">
        <v>4</v>
      </c>
      <c r="C46" s="11">
        <f>+$C$43+3</f>
        <v>37916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03"/>
      <c r="U46" s="503"/>
      <c r="V46" s="503"/>
      <c r="W46" s="503"/>
    </row>
    <row r="47" spans="2:23" ht="12.75">
      <c r="B47">
        <v>5</v>
      </c>
      <c r="C47" s="11">
        <f>+$C$43+4</f>
        <v>37917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03"/>
      <c r="U47" s="503"/>
      <c r="V47" s="503"/>
      <c r="W47" s="503"/>
    </row>
    <row r="48" spans="2:23" ht="12.75">
      <c r="B48">
        <v>6</v>
      </c>
      <c r="C48" s="11">
        <f>+$C$43+5</f>
        <v>37918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03"/>
      <c r="U48" s="503"/>
      <c r="V48" s="503"/>
      <c r="W48" s="503"/>
    </row>
    <row r="49" spans="2:23" ht="12.75">
      <c r="B49">
        <v>7</v>
      </c>
      <c r="C49" s="11">
        <f>+$C$43+6</f>
        <v>37919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03"/>
      <c r="U49" s="503"/>
      <c r="V49" s="503"/>
      <c r="W49" s="503"/>
    </row>
    <row r="50" spans="2:23" ht="12.75">
      <c r="B50">
        <v>8</v>
      </c>
      <c r="C50" s="11">
        <f>+$C$43+7</f>
        <v>37920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03"/>
      <c r="U50" s="503"/>
      <c r="V50" s="503"/>
      <c r="W50" s="503"/>
    </row>
    <row r="51" spans="2:23" ht="12.75">
      <c r="B51">
        <v>9</v>
      </c>
      <c r="C51" s="11">
        <f>+$C$43+8</f>
        <v>37921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03"/>
      <c r="U51" s="503"/>
      <c r="V51" s="503"/>
      <c r="W51" s="503"/>
    </row>
    <row r="52" spans="2:16" ht="12.75">
      <c r="B52">
        <v>10</v>
      </c>
      <c r="C52" s="11">
        <f>+$C$43+9</f>
        <v>37922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37923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37924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37925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37926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37927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37928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37929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37930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37931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37932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37933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37934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37935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37936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37937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37938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37939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37940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37941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37942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37943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37944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37945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37946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37947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37948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37949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37950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37951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37952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37953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37954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37955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37956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37957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37958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37959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37960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37961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37962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4:F4"/>
    <mergeCell ref="E5:F5"/>
    <mergeCell ref="E10:F10"/>
    <mergeCell ref="E6:F6"/>
    <mergeCell ref="T14:U14"/>
    <mergeCell ref="E11:F11"/>
    <mergeCell ref="E7:F7"/>
    <mergeCell ref="A12:G12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M18:N18"/>
    <mergeCell ref="M19:N19"/>
    <mergeCell ref="L17:M17"/>
    <mergeCell ref="T12:U12"/>
    <mergeCell ref="T16:U16"/>
    <mergeCell ref="M20:N20"/>
    <mergeCell ref="AC2:AF2"/>
    <mergeCell ref="AC3:AF3"/>
    <mergeCell ref="AC4:AF4"/>
    <mergeCell ref="AC5:AF5"/>
    <mergeCell ref="AA2:AB2"/>
    <mergeCell ref="AC6:AF6"/>
    <mergeCell ref="T28:U28"/>
    <mergeCell ref="T29:U29"/>
    <mergeCell ref="T30:U30"/>
    <mergeCell ref="V18:W18"/>
    <mergeCell ref="V19:W19"/>
    <mergeCell ref="V20:W20"/>
    <mergeCell ref="V21:W21"/>
    <mergeCell ref="V22:W22"/>
    <mergeCell ref="T17:U17"/>
    <mergeCell ref="T18:U18"/>
    <mergeCell ref="T19:U19"/>
    <mergeCell ref="T15:U15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38:U38"/>
    <mergeCell ref="T42:U42"/>
    <mergeCell ref="V50:W50"/>
    <mergeCell ref="V51:W51"/>
    <mergeCell ref="V45:W45"/>
    <mergeCell ref="V46:W46"/>
    <mergeCell ref="V47:W47"/>
    <mergeCell ref="V48:W48"/>
    <mergeCell ref="V23:W23"/>
    <mergeCell ref="V24:W24"/>
    <mergeCell ref="V25:W25"/>
    <mergeCell ref="V26:W26"/>
    <mergeCell ref="V27:W27"/>
    <mergeCell ref="V34:W34"/>
    <mergeCell ref="V35:W35"/>
    <mergeCell ref="V36:W36"/>
    <mergeCell ref="V28:W28"/>
    <mergeCell ref="V29:W29"/>
    <mergeCell ref="V30:W30"/>
    <mergeCell ref="V31:W31"/>
    <mergeCell ref="V32:W32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T43:U43"/>
    <mergeCell ref="T44:U44"/>
    <mergeCell ref="T45:U45"/>
    <mergeCell ref="T46:U46"/>
    <mergeCell ref="T47:U47"/>
    <mergeCell ref="T48:U48"/>
    <mergeCell ref="T49:U49"/>
    <mergeCell ref="T24:U24"/>
    <mergeCell ref="T25:U25"/>
    <mergeCell ref="T26:U26"/>
    <mergeCell ref="T27:U27"/>
  </mergeCells>
  <printOptions/>
  <pageMargins left="0.25" right="0.25" top="0.25" bottom="0.5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C4" sqref="C4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50</v>
      </c>
      <c r="E1" s="60" t="s">
        <v>54</v>
      </c>
      <c r="F1" s="58" t="s">
        <v>0</v>
      </c>
      <c r="G1" s="61">
        <f>+C4</f>
        <v>0</v>
      </c>
      <c r="K1" s="50" t="s">
        <v>36</v>
      </c>
      <c r="L1" s="51"/>
      <c r="M1" s="51"/>
      <c r="N1" s="51"/>
      <c r="O1" s="52"/>
      <c r="R1" s="497" t="s">
        <v>21</v>
      </c>
      <c r="S1" s="498"/>
      <c r="T1" s="498"/>
      <c r="U1" s="498"/>
      <c r="V1" s="498"/>
      <c r="W1" s="499"/>
      <c r="AA1" s="15" t="s">
        <v>95</v>
      </c>
    </row>
    <row r="2" spans="5:32" ht="13.5" thickBot="1">
      <c r="E2" s="495" t="s">
        <v>2</v>
      </c>
      <c r="F2" s="496"/>
      <c r="G2" s="62" t="str">
        <f>+C6</f>
        <v> 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42"/>
      <c r="AD2" s="513"/>
      <c r="AE2" s="513"/>
      <c r="AF2" s="514"/>
    </row>
    <row r="3" spans="2:32" ht="19.5" thickBot="1">
      <c r="B3" s="1" t="s">
        <v>218</v>
      </c>
      <c r="E3" s="495" t="s">
        <v>1</v>
      </c>
      <c r="F3" s="496"/>
      <c r="G3" s="63">
        <f>+C5</f>
        <v>410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200</v>
      </c>
      <c r="O3" s="70">
        <f>PRODUCT(L3,N3)/100</f>
        <v>17.1</v>
      </c>
      <c r="R3" s="46" t="s">
        <v>10</v>
      </c>
      <c r="S3" s="6" t="s">
        <v>22</v>
      </c>
      <c r="T3" s="500" t="s">
        <v>23</v>
      </c>
      <c r="U3" s="500"/>
      <c r="V3" s="500" t="s">
        <v>24</v>
      </c>
      <c r="W3" s="509"/>
      <c r="AA3" s="507" t="s">
        <v>6</v>
      </c>
      <c r="AB3" s="508"/>
      <c r="AC3" s="543"/>
      <c r="AD3" s="516"/>
      <c r="AE3" s="516"/>
      <c r="AF3" s="517"/>
    </row>
    <row r="4" spans="2:32" ht="13.5" thickBot="1">
      <c r="B4" s="4" t="s">
        <v>0</v>
      </c>
      <c r="C4" s="88"/>
      <c r="E4" s="523" t="s">
        <v>55</v>
      </c>
      <c r="F4" s="524"/>
      <c r="G4" s="67">
        <f>+C7</f>
        <v>97</v>
      </c>
      <c r="I4" s="75" t="str">
        <f>IF(G1&gt;0,+S38/G1," ")</f>
        <v> 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10" t="s">
        <v>181</v>
      </c>
      <c r="U4" s="510"/>
      <c r="V4" s="510" t="s">
        <v>182</v>
      </c>
      <c r="W4" s="511"/>
      <c r="AA4" s="507" t="s">
        <v>7</v>
      </c>
      <c r="AB4" s="508"/>
      <c r="AC4" s="543"/>
      <c r="AD4" s="516"/>
      <c r="AE4" s="516"/>
      <c r="AF4" s="517"/>
    </row>
    <row r="5" spans="2:32" ht="15" thickBot="1">
      <c r="B5" s="4" t="s">
        <v>1</v>
      </c>
      <c r="C5" s="88">
        <v>410</v>
      </c>
      <c r="E5" s="525" t="s">
        <v>90</v>
      </c>
      <c r="F5" s="526"/>
      <c r="G5" s="79">
        <f>PRODUCT(G2,G4)/100</f>
        <v>0.97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501"/>
      <c r="U5" s="501"/>
      <c r="V5" s="501"/>
      <c r="W5" s="502"/>
      <c r="AA5" s="17" t="s">
        <v>8</v>
      </c>
      <c r="AB5" s="18"/>
      <c r="AC5" s="543"/>
      <c r="AD5" s="516"/>
      <c r="AE5" s="516"/>
      <c r="AF5" s="517"/>
    </row>
    <row r="6" spans="2:32" ht="13.5" thickBot="1">
      <c r="B6" s="4" t="s">
        <v>2</v>
      </c>
      <c r="C6" s="226" t="str">
        <f>IF(C4&gt;0,+C5/C4," ")</f>
        <v> </v>
      </c>
      <c r="E6" s="495" t="s">
        <v>187</v>
      </c>
      <c r="F6" s="496"/>
      <c r="G6" s="68" t="e">
        <f>+O20</f>
        <v>#DIV/0!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1"/>
      <c r="U6" s="501"/>
      <c r="V6" s="501"/>
      <c r="W6" s="502"/>
      <c r="AA6" s="19" t="s">
        <v>9</v>
      </c>
      <c r="AB6" s="20"/>
      <c r="AC6" s="544"/>
      <c r="AD6" s="521"/>
      <c r="AE6" s="521"/>
      <c r="AF6" s="522"/>
    </row>
    <row r="7" spans="2:28" ht="15" thickBot="1">
      <c r="B7" s="80" t="s">
        <v>121</v>
      </c>
      <c r="C7" s="89">
        <v>97</v>
      </c>
      <c r="E7" s="531" t="s">
        <v>89</v>
      </c>
      <c r="F7" s="532"/>
      <c r="G7" s="67" t="e">
        <f>SUM(G5,G6)</f>
        <v>#DIV/0!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501"/>
      <c r="U7" s="501"/>
      <c r="V7" s="501"/>
      <c r="W7" s="502"/>
      <c r="AB7" s="5"/>
    </row>
    <row r="8" spans="2:28" ht="13.5" thickBot="1">
      <c r="B8" s="4" t="s">
        <v>41</v>
      </c>
      <c r="C8" s="90">
        <v>37936</v>
      </c>
      <c r="E8" s="81" t="s">
        <v>123</v>
      </c>
      <c r="F8" s="59" t="s">
        <v>122</v>
      </c>
      <c r="G8" s="86">
        <v>440</v>
      </c>
      <c r="I8" s="85" t="str">
        <f>IF(C4&gt;0,(+G6/(G8-C6))," ")</f>
        <v> 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501"/>
      <c r="U8" s="501"/>
      <c r="V8" s="501"/>
      <c r="W8" s="502"/>
      <c r="Z8" s="14"/>
      <c r="AA8" s="14"/>
      <c r="AB8" s="5"/>
    </row>
    <row r="9" spans="2:28" ht="15.75" customHeight="1" thickBot="1">
      <c r="B9" s="215" t="s">
        <v>3</v>
      </c>
      <c r="C9" s="320">
        <v>12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501"/>
      <c r="U9" s="501"/>
      <c r="V9" s="501"/>
      <c r="W9" s="502"/>
      <c r="Z9" s="14"/>
      <c r="AA9" s="14"/>
      <c r="AB9" s="5"/>
    </row>
    <row r="10" spans="2:28" ht="16.5" thickBot="1">
      <c r="B10" s="4" t="s">
        <v>40</v>
      </c>
      <c r="C10" s="216">
        <f>+$C$8+C9</f>
        <v>37948</v>
      </c>
      <c r="E10" s="527" t="s">
        <v>56</v>
      </c>
      <c r="F10" s="528"/>
      <c r="G10" s="69" t="e">
        <f>IF(G8&gt;0,((G7*G1)/(G8*G9))*100," ")</f>
        <v>#DIV/0!</v>
      </c>
      <c r="I10" s="84" t="str">
        <f>IF(C4&gt;0,+(G8-C6)/$C$9," ")</f>
        <v> 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501"/>
      <c r="U10" s="501"/>
      <c r="V10" s="501"/>
      <c r="W10" s="502"/>
      <c r="Z10" s="14"/>
      <c r="AA10" s="14"/>
      <c r="AB10" s="5"/>
    </row>
    <row r="11" spans="2:28" ht="24" customHeight="1" thickBot="1">
      <c r="B11" s="5"/>
      <c r="C11" s="83"/>
      <c r="E11" s="529" t="s">
        <v>57</v>
      </c>
      <c r="F11" s="530"/>
      <c r="G11" s="3"/>
      <c r="K11" s="232" t="s">
        <v>87</v>
      </c>
      <c r="L11" s="228" t="s">
        <v>224</v>
      </c>
      <c r="M11" s="229" t="e">
        <f>+O11/C4</f>
        <v>#DIV/0!</v>
      </c>
      <c r="N11" s="231" t="s">
        <v>38</v>
      </c>
      <c r="O11" s="227">
        <f>SUM(O3:O10)</f>
        <v>108.525</v>
      </c>
      <c r="R11" s="102"/>
      <c r="S11" s="100"/>
      <c r="T11" s="501"/>
      <c r="U11" s="501"/>
      <c r="V11" s="501"/>
      <c r="W11" s="502"/>
      <c r="Z11" s="14"/>
      <c r="AA11" s="14"/>
      <c r="AB11" s="5"/>
    </row>
    <row r="12" spans="1:28" ht="27" customHeight="1" thickBot="1">
      <c r="A12" s="533" t="s">
        <v>318</v>
      </c>
      <c r="B12" s="534"/>
      <c r="C12" s="534"/>
      <c r="D12" s="534"/>
      <c r="E12" s="534"/>
      <c r="F12" s="534"/>
      <c r="G12" s="535"/>
      <c r="K12" s="218" t="s">
        <v>37</v>
      </c>
      <c r="L12" s="51"/>
      <c r="M12" s="51"/>
      <c r="N12" s="217"/>
      <c r="O12" s="174"/>
      <c r="R12" s="102"/>
      <c r="S12" s="100"/>
      <c r="T12" s="501"/>
      <c r="U12" s="501"/>
      <c r="V12" s="501"/>
      <c r="W12" s="502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 t="e">
        <f>+F33/C4</f>
        <v>#DIV/0!</v>
      </c>
      <c r="N13" s="231" t="s">
        <v>38</v>
      </c>
      <c r="O13" s="177">
        <f>+F33</f>
        <v>0</v>
      </c>
      <c r="R13" s="102"/>
      <c r="S13" s="100"/>
      <c r="T13" s="501"/>
      <c r="U13" s="501"/>
      <c r="V13" s="501"/>
      <c r="W13" s="502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1"/>
      <c r="U14" s="501"/>
      <c r="V14" s="501"/>
      <c r="W14" s="502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1"/>
      <c r="U15" s="501"/>
      <c r="V15" s="501"/>
      <c r="W15" s="502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Treatment'!AO508/'Health Treatment'!AO510,0)</f>
        <v>0</v>
      </c>
      <c r="R16" s="103"/>
      <c r="S16" s="100"/>
      <c r="T16" s="501"/>
      <c r="U16" s="501"/>
      <c r="V16" s="501"/>
      <c r="W16" s="502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8">
        <f>+'Health Treatment'!AO508</f>
        <v>0</v>
      </c>
      <c r="M17" s="539"/>
      <c r="N17" s="176" t="s">
        <v>186</v>
      </c>
      <c r="O17" s="177" t="e">
        <f>+'Health Treatment'!AO508/C4</f>
        <v>#DIV/0!</v>
      </c>
      <c r="R17" s="103"/>
      <c r="S17" s="100"/>
      <c r="T17" s="501"/>
      <c r="U17" s="501"/>
      <c r="V17" s="501"/>
      <c r="W17" s="502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6" t="s">
        <v>18</v>
      </c>
      <c r="N18" s="536"/>
      <c r="O18" s="179">
        <f>SUM(O11,O13,L17)</f>
        <v>108.525</v>
      </c>
      <c r="R18" s="103"/>
      <c r="S18" s="100"/>
      <c r="T18" s="501"/>
      <c r="U18" s="501"/>
      <c r="V18" s="501"/>
      <c r="W18" s="502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7"/>
      <c r="N19" s="537"/>
      <c r="O19" s="181"/>
      <c r="R19" s="103"/>
      <c r="S19" s="100"/>
      <c r="T19" s="501"/>
      <c r="U19" s="501"/>
      <c r="V19" s="501"/>
      <c r="W19" s="502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40" t="s">
        <v>183</v>
      </c>
      <c r="N20" s="540"/>
      <c r="O20" s="344" t="e">
        <f>+O18/C4</f>
        <v>#DIV/0!</v>
      </c>
      <c r="Q20" s="14"/>
      <c r="R20" s="103"/>
      <c r="S20" s="100"/>
      <c r="T20" s="501"/>
      <c r="U20" s="501"/>
      <c r="V20" s="501"/>
      <c r="W20" s="502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1"/>
      <c r="U21" s="501"/>
      <c r="V21" s="501"/>
      <c r="W21" s="502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1"/>
      <c r="U22" s="501"/>
      <c r="V22" s="501"/>
      <c r="W22" s="502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1"/>
      <c r="U23" s="501"/>
      <c r="V23" s="501"/>
      <c r="W23" s="502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501"/>
      <c r="U24" s="501"/>
      <c r="V24" s="501"/>
      <c r="W24" s="502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501"/>
      <c r="U25" s="501"/>
      <c r="V25" s="501"/>
      <c r="W25" s="502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501"/>
      <c r="U26" s="501"/>
      <c r="V26" s="501"/>
      <c r="W26" s="502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1"/>
      <c r="U27" s="501"/>
      <c r="V27" s="501"/>
      <c r="W27" s="502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1"/>
      <c r="U28" s="501"/>
      <c r="V28" s="501"/>
      <c r="W28" s="502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1"/>
      <c r="U29" s="501"/>
      <c r="V29" s="501"/>
      <c r="W29" s="502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1"/>
      <c r="U30" s="501"/>
      <c r="V30" s="501"/>
      <c r="W30" s="502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1"/>
      <c r="U31" s="501"/>
      <c r="V31" s="501"/>
      <c r="W31" s="502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501"/>
      <c r="U32" s="501"/>
      <c r="V32" s="501"/>
      <c r="W32" s="502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501"/>
      <c r="U33" s="501"/>
      <c r="V33" s="501"/>
      <c r="W33" s="502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1"/>
      <c r="U34" s="501"/>
      <c r="V34" s="501"/>
      <c r="W34" s="502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1"/>
      <c r="U35" s="501"/>
      <c r="V35" s="501"/>
      <c r="W35" s="502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1"/>
      <c r="U36" s="501"/>
      <c r="V36" s="501"/>
      <c r="W36" s="502"/>
      <c r="Y36" s="5"/>
      <c r="Z36" s="5"/>
      <c r="AA36" s="5"/>
      <c r="AB36" s="5"/>
    </row>
    <row r="37" spans="18:28" ht="13.5" customHeight="1" thickBot="1">
      <c r="R37" s="104"/>
      <c r="S37" s="101"/>
      <c r="T37" s="504"/>
      <c r="U37" s="504"/>
      <c r="V37" s="504"/>
      <c r="W37" s="505"/>
      <c r="Y37" s="5"/>
      <c r="Z37" s="5"/>
      <c r="AA37" s="5"/>
      <c r="AB37" s="5"/>
    </row>
    <row r="38" spans="4:23" ht="19.5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6" t="s">
        <v>85</v>
      </c>
      <c r="U38" s="506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03"/>
      <c r="U40" s="503"/>
      <c r="V40" s="503"/>
      <c r="W40" s="50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03"/>
      <c r="U41" s="503"/>
      <c r="V41" s="503"/>
      <c r="W41" s="50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03"/>
      <c r="U42" s="503"/>
      <c r="V42" s="503"/>
      <c r="W42" s="503"/>
    </row>
    <row r="43" spans="1:23" s="5" customFormat="1" ht="12.75">
      <c r="A43"/>
      <c r="B43">
        <v>1</v>
      </c>
      <c r="C43" s="11">
        <f>+C8</f>
        <v>37936</v>
      </c>
      <c r="D43" s="99">
        <v>200</v>
      </c>
      <c r="E43" s="99">
        <v>5</v>
      </c>
      <c r="F43" s="99">
        <v>0</v>
      </c>
      <c r="G43" s="99">
        <v>0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03"/>
      <c r="U43" s="503"/>
      <c r="V43" s="503"/>
      <c r="W43" s="503"/>
    </row>
    <row r="44" spans="1:23" s="5" customFormat="1" ht="12.75">
      <c r="A44"/>
      <c r="B44">
        <v>2</v>
      </c>
      <c r="C44" s="11">
        <f>+$C$43+1</f>
        <v>37937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03"/>
      <c r="U44" s="503"/>
      <c r="V44" s="503"/>
      <c r="W44" s="503"/>
    </row>
    <row r="45" spans="2:23" ht="12.75">
      <c r="B45">
        <v>3</v>
      </c>
      <c r="C45" s="11">
        <f>+$C$43+2</f>
        <v>37938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03"/>
      <c r="U45" s="503"/>
      <c r="V45" s="503"/>
      <c r="W45" s="503"/>
    </row>
    <row r="46" spans="2:23" ht="12.75">
      <c r="B46">
        <v>4</v>
      </c>
      <c r="C46" s="11">
        <f>+$C$43+3</f>
        <v>37939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03"/>
      <c r="U46" s="503"/>
      <c r="V46" s="503"/>
      <c r="W46" s="503"/>
    </row>
    <row r="47" spans="2:23" ht="12.75">
      <c r="B47">
        <v>5</v>
      </c>
      <c r="C47" s="11">
        <f>+$C$43+4</f>
        <v>37940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03"/>
      <c r="U47" s="503"/>
      <c r="V47" s="503"/>
      <c r="W47" s="503"/>
    </row>
    <row r="48" spans="2:23" ht="12.75">
      <c r="B48">
        <v>6</v>
      </c>
      <c r="C48" s="11">
        <f>+$C$43+5</f>
        <v>37941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03"/>
      <c r="U48" s="503"/>
      <c r="V48" s="503"/>
      <c r="W48" s="503"/>
    </row>
    <row r="49" spans="2:23" ht="12.75">
      <c r="B49">
        <v>7</v>
      </c>
      <c r="C49" s="11">
        <f>+$C$43+6</f>
        <v>37942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03"/>
      <c r="U49" s="503"/>
      <c r="V49" s="503"/>
      <c r="W49" s="503"/>
    </row>
    <row r="50" spans="2:23" ht="12.75">
      <c r="B50">
        <v>8</v>
      </c>
      <c r="C50" s="11">
        <f>+$C$43+7</f>
        <v>37943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03"/>
      <c r="U50" s="503"/>
      <c r="V50" s="503"/>
      <c r="W50" s="503"/>
    </row>
    <row r="51" spans="2:23" ht="12.75">
      <c r="B51">
        <v>9</v>
      </c>
      <c r="C51" s="11">
        <f>+$C$43+8</f>
        <v>37944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03"/>
      <c r="U51" s="503"/>
      <c r="V51" s="503"/>
      <c r="W51" s="503"/>
    </row>
    <row r="52" spans="2:16" ht="12.75">
      <c r="B52">
        <v>10</v>
      </c>
      <c r="C52" s="11">
        <f>+$C$43+9</f>
        <v>37945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37946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37947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37948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37949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37950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37951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37952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37953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37954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37955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37956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37957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37958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37959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37960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37961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37962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37963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37964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37965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37966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37967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37968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37969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37970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37971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37972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37973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37974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37975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37976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37977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37978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37979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37980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37981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37982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37983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37984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37985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200</v>
      </c>
      <c r="E93">
        <f t="shared" si="3"/>
        <v>5</v>
      </c>
      <c r="F93">
        <f t="shared" si="3"/>
        <v>0</v>
      </c>
      <c r="G93">
        <f t="shared" si="3"/>
        <v>0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V28:W28"/>
    <mergeCell ref="V29:W29"/>
    <mergeCell ref="V30:W30"/>
    <mergeCell ref="V31:W31"/>
    <mergeCell ref="V32:W32"/>
    <mergeCell ref="V26:W26"/>
    <mergeCell ref="V27:W27"/>
    <mergeCell ref="V20:W20"/>
    <mergeCell ref="V21:W21"/>
    <mergeCell ref="V22:W22"/>
    <mergeCell ref="V23:W23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35:W35"/>
    <mergeCell ref="V36:W36"/>
    <mergeCell ref="T50:U50"/>
    <mergeCell ref="T51:U51"/>
    <mergeCell ref="T37:U37"/>
    <mergeCell ref="T40:U40"/>
    <mergeCell ref="T41:U41"/>
    <mergeCell ref="T38:U38"/>
    <mergeCell ref="V24:W24"/>
    <mergeCell ref="V25:W25"/>
    <mergeCell ref="T49:U49"/>
    <mergeCell ref="V12:W12"/>
    <mergeCell ref="V13:W13"/>
    <mergeCell ref="V16:W16"/>
    <mergeCell ref="V17:W17"/>
    <mergeCell ref="T46:U46"/>
    <mergeCell ref="T47:U47"/>
    <mergeCell ref="T48:U48"/>
    <mergeCell ref="T42:U42"/>
    <mergeCell ref="T43:U43"/>
    <mergeCell ref="T44:U44"/>
    <mergeCell ref="T45:U45"/>
    <mergeCell ref="T33:U33"/>
    <mergeCell ref="T34:U34"/>
    <mergeCell ref="T35:U35"/>
    <mergeCell ref="T36:U36"/>
    <mergeCell ref="T29:U29"/>
    <mergeCell ref="T30:U30"/>
    <mergeCell ref="T31:U31"/>
    <mergeCell ref="T32:U32"/>
    <mergeCell ref="T27:U27"/>
    <mergeCell ref="T28:U28"/>
    <mergeCell ref="T21:U21"/>
    <mergeCell ref="V18:W18"/>
    <mergeCell ref="V19:W19"/>
    <mergeCell ref="V6:W6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18:U18"/>
    <mergeCell ref="T19:U19"/>
    <mergeCell ref="T4:U4"/>
    <mergeCell ref="T5:U5"/>
    <mergeCell ref="T8:U8"/>
    <mergeCell ref="T9:U9"/>
    <mergeCell ref="T6:U6"/>
    <mergeCell ref="T7:U7"/>
    <mergeCell ref="T10:U10"/>
    <mergeCell ref="T13:U13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E4:F4"/>
    <mergeCell ref="T17:U17"/>
    <mergeCell ref="T15:U15"/>
    <mergeCell ref="T16:U16"/>
    <mergeCell ref="E5:F5"/>
    <mergeCell ref="E10:F10"/>
    <mergeCell ref="E6:F6"/>
  </mergeCells>
  <printOptions/>
  <pageMargins left="0.25" right="0.25" top="0.25" bottom="0.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17.33203125" style="449" customWidth="1"/>
    <col min="2" max="5" width="14.83203125" style="2" customWidth="1"/>
    <col min="6" max="6" width="17.16015625" style="2" customWidth="1"/>
    <col min="7" max="7" width="4.66015625" style="2" customWidth="1"/>
    <col min="8" max="9" width="17" style="2" customWidth="1"/>
    <col min="10" max="11" width="14.83203125" style="2" customWidth="1"/>
    <col min="12" max="12" width="15.83203125" style="2" customWidth="1"/>
    <col min="13" max="14" width="19.83203125" style="2" customWidth="1"/>
    <col min="15" max="15" width="5.16015625" style="2" customWidth="1"/>
    <col min="16" max="16" width="14.83203125" style="2" customWidth="1"/>
    <col min="17" max="17" width="16.66015625" style="2" customWidth="1"/>
    <col min="18" max="18" width="16" style="2" customWidth="1"/>
    <col min="19" max="19" width="15.83203125" style="2" customWidth="1"/>
    <col min="20" max="20" width="5" style="2" customWidth="1"/>
    <col min="21" max="21" width="30.83203125" style="2" customWidth="1"/>
    <col min="22" max="22" width="4.5" style="2" customWidth="1"/>
    <col min="23" max="24" width="14.83203125" style="2" customWidth="1"/>
    <col min="25" max="25" width="3.33203125" style="2" customWidth="1"/>
    <col min="26" max="26" width="18.66015625" style="2" customWidth="1"/>
    <col min="27" max="27" width="14.83203125" style="2" customWidth="1"/>
    <col min="28" max="28" width="24" style="2" customWidth="1"/>
    <col min="29" max="29" width="23.83203125" style="2" customWidth="1"/>
    <col min="30" max="30" width="23.5" style="2" customWidth="1"/>
    <col min="31" max="31" width="23.16015625" style="2" customWidth="1"/>
    <col min="32" max="33" width="14.83203125" style="2" customWidth="1"/>
    <col min="34" max="34" width="14.83203125" style="0" customWidth="1"/>
  </cols>
  <sheetData>
    <row r="1" spans="2:6" ht="21.75" customHeight="1" thickBot="1">
      <c r="B1" s="369" t="s">
        <v>302</v>
      </c>
      <c r="C1" s="366"/>
      <c r="D1" s="366"/>
      <c r="E1" s="366"/>
      <c r="F1" s="366"/>
    </row>
    <row r="2" spans="2:28" ht="12" customHeight="1">
      <c r="B2" s="549" t="s">
        <v>303</v>
      </c>
      <c r="C2" s="550"/>
      <c r="D2" s="550"/>
      <c r="E2" s="550"/>
      <c r="F2" s="551"/>
      <c r="H2" s="549" t="s">
        <v>306</v>
      </c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1"/>
      <c r="W2" s="555" t="s">
        <v>305</v>
      </c>
      <c r="X2" s="556"/>
      <c r="Z2" s="549" t="s">
        <v>304</v>
      </c>
      <c r="AA2" s="550"/>
      <c r="AB2" s="551"/>
    </row>
    <row r="3" spans="2:28" ht="10.5" customHeight="1" thickBot="1">
      <c r="B3" s="552"/>
      <c r="C3" s="553"/>
      <c r="D3" s="553"/>
      <c r="E3" s="553"/>
      <c r="F3" s="554"/>
      <c r="H3" s="559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1"/>
      <c r="W3" s="557"/>
      <c r="X3" s="558"/>
      <c r="Z3" s="552"/>
      <c r="AA3" s="553"/>
      <c r="AB3" s="554"/>
    </row>
    <row r="4" spans="2:28" ht="16.5" thickBot="1">
      <c r="B4" s="353" t="s">
        <v>293</v>
      </c>
      <c r="C4" s="342"/>
      <c r="D4" s="342"/>
      <c r="E4" s="342"/>
      <c r="F4" s="354"/>
      <c r="H4" s="356" t="s">
        <v>38</v>
      </c>
      <c r="I4" s="358" t="s">
        <v>224</v>
      </c>
      <c r="J4" s="357" t="s">
        <v>38</v>
      </c>
      <c r="K4" s="358" t="s">
        <v>224</v>
      </c>
      <c r="L4" s="355" t="s">
        <v>38</v>
      </c>
      <c r="M4" s="361" t="s">
        <v>295</v>
      </c>
      <c r="N4" s="362" t="s">
        <v>295</v>
      </c>
      <c r="O4" s="392"/>
      <c r="P4" s="394" t="s">
        <v>296</v>
      </c>
      <c r="Q4" s="395" t="s">
        <v>307</v>
      </c>
      <c r="R4" s="395" t="s">
        <v>308</v>
      </c>
      <c r="S4" s="396" t="s">
        <v>292</v>
      </c>
      <c r="T4" s="14"/>
      <c r="U4" s="368" t="s">
        <v>312</v>
      </c>
      <c r="W4" s="353" t="s">
        <v>297</v>
      </c>
      <c r="X4" s="354" t="s">
        <v>298</v>
      </c>
      <c r="Z4" s="367" t="s">
        <v>297</v>
      </c>
      <c r="AA4" s="359" t="s">
        <v>299</v>
      </c>
      <c r="AB4" s="350" t="s">
        <v>301</v>
      </c>
    </row>
    <row r="5" spans="2:28" ht="16.5" thickBot="1">
      <c r="B5" s="353" t="s">
        <v>0</v>
      </c>
      <c r="C5" s="342" t="s">
        <v>10</v>
      </c>
      <c r="D5" s="342" t="s">
        <v>122</v>
      </c>
      <c r="E5" s="342" t="s">
        <v>121</v>
      </c>
      <c r="F5" s="370" t="s">
        <v>287</v>
      </c>
      <c r="G5" s="10"/>
      <c r="H5" s="385" t="s">
        <v>288</v>
      </c>
      <c r="I5" s="386" t="s">
        <v>288</v>
      </c>
      <c r="J5" s="387" t="s">
        <v>289</v>
      </c>
      <c r="K5" s="386" t="s">
        <v>289</v>
      </c>
      <c r="L5" s="388" t="s">
        <v>290</v>
      </c>
      <c r="M5" s="343" t="s">
        <v>294</v>
      </c>
      <c r="N5" s="363" t="s">
        <v>309</v>
      </c>
      <c r="O5" s="349"/>
      <c r="P5" s="397" t="s">
        <v>291</v>
      </c>
      <c r="Q5" s="393" t="s">
        <v>290</v>
      </c>
      <c r="R5" s="393" t="s">
        <v>290</v>
      </c>
      <c r="S5" s="398" t="s">
        <v>21</v>
      </c>
      <c r="T5" s="10"/>
      <c r="U5" s="401" t="s">
        <v>313</v>
      </c>
      <c r="V5" s="10"/>
      <c r="W5" s="353" t="s">
        <v>21</v>
      </c>
      <c r="X5" s="405" t="s">
        <v>0</v>
      </c>
      <c r="Y5" s="10"/>
      <c r="Z5" s="407" t="s">
        <v>310</v>
      </c>
      <c r="AA5" s="408" t="s">
        <v>300</v>
      </c>
      <c r="AB5" s="409" t="s">
        <v>311</v>
      </c>
    </row>
    <row r="6" spans="1:31" ht="20.25" customHeight="1">
      <c r="A6" s="450" t="s">
        <v>4</v>
      </c>
      <c r="B6" s="373">
        <f>IF('Load 1'!$C$4&gt;1,+'Load 1'!$C$4," ")</f>
        <v>55</v>
      </c>
      <c r="C6" s="374">
        <f>IF('Load 1'!$C$4&gt;1,'Load 1'!$C$8," ")</f>
        <v>39713</v>
      </c>
      <c r="D6" s="375">
        <f>IF('Load 1'!$C$4&gt;1,'Load 1'!$C$6," ")</f>
        <v>361</v>
      </c>
      <c r="E6" s="376">
        <f>IF('Load 1'!$C$4&gt;1,'Load 1'!$C$7," ")</f>
        <v>122.5</v>
      </c>
      <c r="F6" s="377">
        <f>IF('Load 1'!$C$4&gt;1,'Load 1'!$G$5," ")</f>
        <v>442.225</v>
      </c>
      <c r="G6" s="351"/>
      <c r="H6" s="389">
        <f>IF('Load 1'!$C$4&gt;1,'Load 1'!$O$13," ")</f>
        <v>640.9590000000001</v>
      </c>
      <c r="I6" s="376">
        <f>IF('Load 1'!$C$4&gt;1,'Load 1'!$M$13," ")</f>
        <v>11.6538</v>
      </c>
      <c r="J6" s="376">
        <f>IF('Load 1'!$C$4&gt;1,'Load 1'!$O$11," ")</f>
        <v>1561.675</v>
      </c>
      <c r="K6" s="376">
        <f>IF('Load 1'!$C$4&gt;1,'Load 1'!$M$11," ")</f>
        <v>28.39409090909091</v>
      </c>
      <c r="L6" s="377">
        <f>IF('Load 1'!$C$4&gt;1,'Load 1'!$L$17:$M$17," ")</f>
        <v>213.31700000000004</v>
      </c>
      <c r="M6" s="360">
        <f>IF('Load 1'!$C$4&gt;1,'Load 1'!$O$18," ")</f>
        <v>2415.951</v>
      </c>
      <c r="N6" s="364">
        <f>IF('Load 1'!$C$4&gt;1,'Load 1'!$G$6," ")</f>
        <v>43.92638181818182</v>
      </c>
      <c r="O6" s="14"/>
      <c r="P6" s="378">
        <f>IF('Load 1'!$C$4&gt;1,'Health Treatment'!AF$510," ")</f>
        <v>19</v>
      </c>
      <c r="Q6" s="188">
        <f>IF('Load 1'!$C$4&gt;1,'Load 1'!$O$17," ")</f>
        <v>3.87849090909091</v>
      </c>
      <c r="R6" s="188">
        <f>IF('Load 1'!$C$4&gt;1,'Load 1'!$O$16," ")</f>
        <v>11.227210526315792</v>
      </c>
      <c r="S6" s="399">
        <f>IF('Load 1'!$C$4&gt;1,'Load 1'!$I$3," ")</f>
        <v>1</v>
      </c>
      <c r="T6" s="14"/>
      <c r="U6" s="402">
        <f>IF('Load 1'!$C$4&gt;1,'Load 1'!$G$7," ")</f>
        <v>486.15138181818185</v>
      </c>
      <c r="W6" s="373">
        <f>IF('Load 1'!$C$4&gt;1,GrazingMarketing!$CN7," ")</f>
        <v>0</v>
      </c>
      <c r="X6" s="406">
        <f>IF('Load 1'!$C$4&gt;1,(+B6-S6)-W6," ")</f>
        <v>54</v>
      </c>
      <c r="Z6" s="410">
        <v>145</v>
      </c>
      <c r="AA6" s="413">
        <v>755</v>
      </c>
      <c r="AB6" s="416">
        <f>IF(B6&gt;1,IF(AA6&gt;0,(+U6+Z6)/(AA6/100)," ")," ")</f>
        <v>83.59620951234196</v>
      </c>
      <c r="AC6" s="547" t="s">
        <v>314</v>
      </c>
      <c r="AD6" s="548"/>
      <c r="AE6" s="548"/>
    </row>
    <row r="7" spans="1:31" ht="18" customHeight="1">
      <c r="A7" s="450" t="s">
        <v>42</v>
      </c>
      <c r="B7" s="378">
        <f>IF('Load 2'!$C$4&gt;1,+'Load 2'!$C$4," ")</f>
        <v>90</v>
      </c>
      <c r="C7" s="371">
        <f>IF('Load 2'!$C$4&gt;1,'Load 2'!$C$8," ")</f>
        <v>39719</v>
      </c>
      <c r="D7" s="372">
        <f>IF('Load 2'!$C$4&gt;1,'Load 2'!$C$6," ")</f>
        <v>468.4</v>
      </c>
      <c r="E7" s="188">
        <f>IF('Load 2'!$C$4&gt;1,'Load 2'!$C$7," ")</f>
        <v>115.35</v>
      </c>
      <c r="F7" s="379">
        <f>IF('Load 2'!$C$4&gt;1,'Load 2'!$G$5," ")</f>
        <v>540.2994</v>
      </c>
      <c r="G7" s="351"/>
      <c r="H7" s="390">
        <f>IF('Load 2'!$C$4&gt;1,'Load 2'!$O$13," ")</f>
        <v>1073.205</v>
      </c>
      <c r="I7" s="188">
        <f>IF('Load 2'!$C$4&gt;1,'Load 2'!$M$13," ")</f>
        <v>11.924499999999998</v>
      </c>
      <c r="J7" s="188">
        <f>IF('Load 2'!$C$4&gt;1,'Load 2'!$O$11," ")</f>
        <v>3162.35</v>
      </c>
      <c r="K7" s="188">
        <f>IF('Load 2'!$C$4&gt;1,'Load 2'!$M$11," ")</f>
        <v>35.13722222222222</v>
      </c>
      <c r="L7" s="379">
        <f>IF('Load 2'!$C$4&gt;1,'Load 2'!$L$17:$M$17," ")</f>
        <v>429.204</v>
      </c>
      <c r="M7" s="360">
        <f>IF('Load 2'!$C$4&gt;1,'Load 2'!$O$18," ")</f>
        <v>4664.759</v>
      </c>
      <c r="N7" s="364">
        <f>IF('Load 2'!$C$4&gt;1,'Load 2'!$G$6," ")</f>
        <v>51.83065555555556</v>
      </c>
      <c r="O7" s="14"/>
      <c r="P7" s="378">
        <f>IF('Load 2'!$C$4&gt;1,'Health Treatment'!AG$510," ")</f>
        <v>37</v>
      </c>
      <c r="Q7" s="188">
        <f>IF('Load 2'!$C$4&gt;1,'Load 2'!$O$17," ")</f>
        <v>4.768933333333333</v>
      </c>
      <c r="R7" s="188">
        <f>IF('Load 2'!$C$4&gt;1,'Load 2'!$O$16," ")</f>
        <v>11.600108108108108</v>
      </c>
      <c r="S7" s="399">
        <f>IF('Load 2'!$C$4&gt;1,'Load 2'!$I$3," ")</f>
        <v>0</v>
      </c>
      <c r="T7" s="14"/>
      <c r="U7" s="403">
        <f>IF('Load 2'!$C$4&gt;1,'Load 2'!$G$7," ")</f>
        <v>592.1300555555556</v>
      </c>
      <c r="W7" s="378">
        <f>IF('Load 2'!$C$4&gt;1,GrazingMarketing!$CN8," ")</f>
        <v>0</v>
      </c>
      <c r="X7" s="399">
        <f>IF('Load 2'!$C$4&gt;1,(+B7-S7)-W7," ")</f>
        <v>90</v>
      </c>
      <c r="Z7" s="411">
        <v>136</v>
      </c>
      <c r="AA7" s="414">
        <v>741</v>
      </c>
      <c r="AB7" s="417">
        <f aca="true" t="shared" si="0" ref="AB7:AB15">IF(B7&gt;1,IF(AA7&gt;0,(+U7+Z7)/(AA7/100)," ")," ")</f>
        <v>98.26316539211277</v>
      </c>
      <c r="AC7" s="547" t="s">
        <v>315</v>
      </c>
      <c r="AD7" s="548"/>
      <c r="AE7" s="548"/>
    </row>
    <row r="8" spans="1:31" ht="18" customHeight="1">
      <c r="A8" s="450" t="s">
        <v>43</v>
      </c>
      <c r="B8" s="378">
        <f>IF('Load 3'!$C$4&gt;1,+'Load 3'!$C$4," ")</f>
        <v>68</v>
      </c>
      <c r="C8" s="371">
        <f>IF('Load 3'!$C$4&gt;1,'Load 3'!$C$8," ")</f>
        <v>39720</v>
      </c>
      <c r="D8" s="372">
        <f>IF('Load 3'!$C$4&gt;1,'Load 3'!$C$6," ")</f>
        <v>547.8823529411765</v>
      </c>
      <c r="E8" s="188">
        <f>IF('Load 3'!$C$4&gt;1,'Load 3'!$C$7," ")</f>
        <v>109.55</v>
      </c>
      <c r="F8" s="379">
        <f>IF('Load 3'!$C$4&gt;1,'Load 3'!$G$5," ")</f>
        <v>600.2051176470588</v>
      </c>
      <c r="G8" s="351"/>
      <c r="H8" s="390">
        <f>IF('Load 3'!$C$4&gt;1,'Load 3'!$O$13," ")</f>
        <v>473.9599999999999</v>
      </c>
      <c r="I8" s="188">
        <f>IF('Load 3'!$C$4&gt;1,'Load 3'!$M$13," ")</f>
        <v>6.969999999999999</v>
      </c>
      <c r="J8" s="188">
        <f>IF('Load 3'!$C$4&gt;1,'Load 3'!$O$11," ")</f>
        <v>2333.736</v>
      </c>
      <c r="K8" s="188">
        <f>IF('Load 3'!$C$4&gt;1,'Load 3'!$M$11," ")</f>
        <v>34.31964705882353</v>
      </c>
      <c r="L8" s="379">
        <f>IF('Load 3'!$C$4&gt;1,'Load 3'!$L$17:$M$17," ")</f>
        <v>329.7530000000001</v>
      </c>
      <c r="M8" s="360">
        <f>IF('Load 3'!$C$4&gt;1,'Load 3'!$O$18," ")</f>
        <v>3137.449</v>
      </c>
      <c r="N8" s="364">
        <f>IF('Load 3'!$C$4&gt;1,'Load 3'!$G$6," ")</f>
        <v>46.138955882352946</v>
      </c>
      <c r="O8" s="14"/>
      <c r="P8" s="378">
        <f>IF('Load 3'!$C$4&gt;1,'Health Treatment'!AH$510," ")</f>
        <v>30</v>
      </c>
      <c r="Q8" s="188">
        <f>IF('Load 3'!$C$4&gt;1,'Load 3'!$O$17," ")</f>
        <v>4.849308823529413</v>
      </c>
      <c r="R8" s="188">
        <f>IF('Load 3'!$C$4&gt;1,'Load 3'!$O$16," ")</f>
        <v>10.99176666666667</v>
      </c>
      <c r="S8" s="399">
        <f>IF('Load 3'!$C$4&gt;1,'Load 3'!$I$3," ")</f>
        <v>2</v>
      </c>
      <c r="T8" s="14"/>
      <c r="U8" s="403">
        <f>IF('Load 3'!$C$4&gt;1,'Load 3'!$G$7," ")</f>
        <v>646.3440735294118</v>
      </c>
      <c r="W8" s="378">
        <f>IF('Load 3'!$C$4&gt;1,GrazingMarketing!$CN9," ")</f>
        <v>0</v>
      </c>
      <c r="X8" s="399">
        <f>IF('Load 3'!$C$4&gt;1,(+B8-S8)-W8," ")</f>
        <v>66</v>
      </c>
      <c r="Z8" s="411">
        <v>155</v>
      </c>
      <c r="AA8" s="414">
        <v>812</v>
      </c>
      <c r="AB8" s="417">
        <f t="shared" si="0"/>
        <v>98.68769378441033</v>
      </c>
      <c r="AC8" s="547" t="s">
        <v>317</v>
      </c>
      <c r="AD8" s="548"/>
      <c r="AE8" s="548"/>
    </row>
    <row r="9" spans="1:31" ht="18" customHeight="1">
      <c r="A9" s="450" t="s">
        <v>44</v>
      </c>
      <c r="B9" s="378">
        <f>IF('Load 4'!$C$4&gt;1,+'Load 4'!$C$4," ")</f>
        <v>44</v>
      </c>
      <c r="C9" s="371">
        <f>IF('Load 4'!$C$4&gt;1,'Load 4'!$C$8," ")</f>
        <v>39722</v>
      </c>
      <c r="D9" s="372">
        <f>IF('Load 4'!$C$4&gt;1,'Load 4'!$C$6," ")</f>
        <v>393</v>
      </c>
      <c r="E9" s="188">
        <f>IF('Load 4'!$C$4&gt;1,'Load 4'!$C$7," ")</f>
        <v>124.6</v>
      </c>
      <c r="F9" s="379">
        <f>IF('Load 4'!$C$4&gt;1,'Load 4'!$G$5," ")</f>
        <v>489.67799999999994</v>
      </c>
      <c r="G9" s="351"/>
      <c r="H9" s="390">
        <f>IF('Load 4'!$C$4&gt;1,'Load 4'!$O$13," ")</f>
        <v>225.3856</v>
      </c>
      <c r="I9" s="188">
        <f>IF('Load 4'!$C$4&gt;1,'Load 4'!$M$13," ")</f>
        <v>5.1224</v>
      </c>
      <c r="J9" s="188">
        <f>IF('Load 4'!$C$4&gt;1,'Load 4'!$O$11," ")</f>
        <v>475.98199999999997</v>
      </c>
      <c r="K9" s="188">
        <f>IF('Load 4'!$C$4&gt;1,'Load 4'!$M$11," ")</f>
        <v>10.817772727272727</v>
      </c>
      <c r="L9" s="379">
        <f>IF('Load 4'!$C$4&gt;1,'Load 4'!$L$17:$M$17," ")</f>
        <v>175.12999999999997</v>
      </c>
      <c r="M9" s="360">
        <f>IF('Load 4'!$C$4&gt;1,'Load 4'!$O$18," ")</f>
        <v>876.4976</v>
      </c>
      <c r="N9" s="364">
        <f>IF('Load 4'!$C$4&gt;1,'Load 4'!$G$6," ")</f>
        <v>19.9204</v>
      </c>
      <c r="O9" s="14"/>
      <c r="P9" s="378">
        <f>IF('Load 4'!$C$4&gt;1,'Health Treatment'!AI$510," ")</f>
        <v>16</v>
      </c>
      <c r="Q9" s="188">
        <f>IF('Load 4'!$C$4&gt;1,'Load 4'!$O$17," ")</f>
        <v>3.980227272727272</v>
      </c>
      <c r="R9" s="188">
        <f>IF('Load 4'!$C$4&gt;1,'Load 4'!$O$16," ")</f>
        <v>10.945624999999998</v>
      </c>
      <c r="S9" s="399">
        <f>IF('Load 4'!$C$4&gt;1,'Load 4'!$I$3," ")</f>
        <v>0</v>
      </c>
      <c r="T9" s="14"/>
      <c r="U9" s="403">
        <f>IF('Load 4'!$C$4&gt;1,'Load 4'!$G$7," ")</f>
        <v>509.59839999999997</v>
      </c>
      <c r="W9" s="378">
        <f>IF('Load 4'!$C$4&gt;1,GrazingMarketing!$CN10," ")</f>
        <v>0</v>
      </c>
      <c r="X9" s="399">
        <f>IF('Load 4'!$C$4&gt;1,(+B9-S9)-W9," ")</f>
        <v>44</v>
      </c>
      <c r="Z9" s="411">
        <v>142</v>
      </c>
      <c r="AA9" s="414">
        <v>726</v>
      </c>
      <c r="AB9" s="417">
        <f t="shared" si="0"/>
        <v>89.75184573002754</v>
      </c>
      <c r="AC9" s="547" t="s">
        <v>316</v>
      </c>
      <c r="AD9" s="548"/>
      <c r="AE9" s="548"/>
    </row>
    <row r="10" spans="1:28" ht="18" customHeight="1">
      <c r="A10" s="450" t="s">
        <v>45</v>
      </c>
      <c r="B10" s="378">
        <f>IF('Load 5'!$C$4&gt;1,+'Load 5'!$C$4," ")</f>
        <v>41</v>
      </c>
      <c r="C10" s="371">
        <f>IF('Load 5'!$C$4&gt;1,'Load 5'!$C$8," ")</f>
        <v>37904</v>
      </c>
      <c r="D10" s="372">
        <f>IF('Load 5'!$C$4&gt;1,'Load 5'!$C$6," ")</f>
        <v>403.780487804878</v>
      </c>
      <c r="E10" s="188">
        <f>IF('Load 5'!$C$4&gt;1,'Load 5'!$C$7," ")</f>
        <v>105</v>
      </c>
      <c r="F10" s="379">
        <f>IF('Load 5'!$C$4&gt;1,'Load 5'!$G$5," ")</f>
        <v>423.9695121951219</v>
      </c>
      <c r="G10" s="351"/>
      <c r="H10" s="390">
        <f>IF('Load 5'!$C$4&gt;1,'Load 5'!$O$13," ")</f>
        <v>433.7756671070013</v>
      </c>
      <c r="I10" s="188">
        <f>IF('Load 5'!$C$4&gt;1,'Load 5'!$M$13," ")</f>
        <v>10.579894319682959</v>
      </c>
      <c r="J10" s="188">
        <f>IF('Load 5'!$C$4&gt;1,'Load 5'!$O$11," ")</f>
        <v>1021.748</v>
      </c>
      <c r="K10" s="188">
        <f>IF('Load 5'!$C$4&gt;1,'Load 5'!$M$11," ")</f>
        <v>24.92068292682927</v>
      </c>
      <c r="L10" s="379">
        <f>IF('Load 5'!$C$4&gt;1,'Load 5'!$L$17:$M$17," ")</f>
        <v>103.227</v>
      </c>
      <c r="M10" s="360">
        <f>IF('Load 5'!$C$4&gt;1,'Load 5'!$O$18," ")</f>
        <v>1558.7506671070014</v>
      </c>
      <c r="N10" s="364">
        <f>IF('Load 5'!$C$4&gt;1,'Load 5'!$G$6," ")</f>
        <v>38.018308953829305</v>
      </c>
      <c r="O10" s="14"/>
      <c r="P10" s="378">
        <f>IF('Load 5'!$C$4&gt;1,'Health Treatment'!AJ$510," ")</f>
        <v>9</v>
      </c>
      <c r="Q10" s="188">
        <f>IF('Load 5'!$C$4&gt;1,'Load 5'!$O$17," ")</f>
        <v>2.5177317073170733</v>
      </c>
      <c r="R10" s="188">
        <f>IF('Load 5'!$C$4&gt;1,'Load 5'!$O$16," ")</f>
        <v>11.469666666666667</v>
      </c>
      <c r="S10" s="399">
        <f>IF('Load 5'!$C$4&gt;1,'Load 5'!$I$3," ")</f>
        <v>0</v>
      </c>
      <c r="T10" s="14"/>
      <c r="U10" s="403">
        <f>IF('Load 5'!$C$4&gt;1,'Load 5'!$G$7," ")</f>
        <v>461.98782114895124</v>
      </c>
      <c r="W10" s="378">
        <f>IF('Load 5'!$C$4&gt;1,GrazingMarketing!$CN11," ")</f>
        <v>0</v>
      </c>
      <c r="X10" s="399">
        <f>IF('Load 5'!$C$4&gt;1,(+B10-S10)-W10," ")</f>
        <v>41</v>
      </c>
      <c r="Z10" s="411">
        <v>138</v>
      </c>
      <c r="AA10" s="414">
        <v>744</v>
      </c>
      <c r="AB10" s="417">
        <f t="shared" si="0"/>
        <v>80.64352434797732</v>
      </c>
    </row>
    <row r="11" spans="1:28" ht="18" customHeight="1">
      <c r="A11" s="450" t="s">
        <v>46</v>
      </c>
      <c r="B11" s="378" t="str">
        <f>IF('Load 6'!$C$4&gt;1,+'Load 6'!$C$4," ")</f>
        <v> </v>
      </c>
      <c r="C11" s="371" t="str">
        <f>IF('Load 6'!$C$4&gt;1,'Load 6'!$C$8," ")</f>
        <v> </v>
      </c>
      <c r="D11" s="372" t="str">
        <f>IF('Load 6'!$C$4&gt;1,'Load 6'!$C$6," ")</f>
        <v> </v>
      </c>
      <c r="E11" s="188" t="str">
        <f>IF('Load 6'!$C$4&gt;1,'Load 6'!$C$7," ")</f>
        <v> </v>
      </c>
      <c r="F11" s="379" t="str">
        <f>IF('Load 6'!$C$4&gt;1,'Load 6'!$G$5," ")</f>
        <v> </v>
      </c>
      <c r="G11" s="351"/>
      <c r="H11" s="390" t="str">
        <f>IF('Load 6'!$C$4&gt;1,'Load 6'!$O$13," ")</f>
        <v> </v>
      </c>
      <c r="I11" s="188" t="str">
        <f>IF('Load 6'!$C$4&gt;1,'Load 6'!$M$13," ")</f>
        <v> </v>
      </c>
      <c r="J11" s="188" t="str">
        <f>IF('Load 6'!$C$4&gt;1,'Load 6'!$O$11," ")</f>
        <v> </v>
      </c>
      <c r="K11" s="188" t="str">
        <f>IF('Load 6'!$C$4&gt;1,'Load 6'!$M$11," ")</f>
        <v> </v>
      </c>
      <c r="L11" s="379" t="str">
        <f>IF('Load 6'!$C$4&gt;1,'Load 6'!$L$17:$M$17," ")</f>
        <v> </v>
      </c>
      <c r="M11" s="360" t="str">
        <f>IF('Load 6'!$C$4&gt;1,'Load 6'!$O$18," ")</f>
        <v> </v>
      </c>
      <c r="N11" s="364" t="str">
        <f>IF('Load 6'!$C$4&gt;1,'Load 6'!$G$6," ")</f>
        <v> </v>
      </c>
      <c r="O11" s="14"/>
      <c r="P11" s="378" t="str">
        <f>IF('Load 6'!$C$4&gt;1,'Health Treatment'!AK$510," ")</f>
        <v> </v>
      </c>
      <c r="Q11" s="188" t="str">
        <f>IF('Load 6'!$C$4&gt;1,'Load 6'!$O$17," ")</f>
        <v> </v>
      </c>
      <c r="R11" s="188" t="str">
        <f>IF('Load 6'!$C$4&gt;1,'Load 6'!$O$16," ")</f>
        <v> </v>
      </c>
      <c r="S11" s="399" t="str">
        <f>IF('Load 6'!$C$4&gt;1,'Load 6'!$I$3," ")</f>
        <v> </v>
      </c>
      <c r="T11" s="14"/>
      <c r="U11" s="403" t="str">
        <f>IF('Load 6'!$C$4&gt;1,'Load 6'!$G$7," ")</f>
        <v> </v>
      </c>
      <c r="W11" s="378" t="str">
        <f>IF('Load 6'!$C$4&gt;1,GrazingMarketing!$CN12," ")</f>
        <v> </v>
      </c>
      <c r="X11" s="399" t="str">
        <f>IF('Load 6'!$C$4&gt;1,(+B11-S11)-W11," ")</f>
        <v> </v>
      </c>
      <c r="Z11" s="411"/>
      <c r="AA11" s="414"/>
      <c r="AB11" s="417" t="str">
        <f t="shared" si="0"/>
        <v> </v>
      </c>
    </row>
    <row r="12" spans="1:28" ht="18" customHeight="1">
      <c r="A12" s="450" t="s">
        <v>47</v>
      </c>
      <c r="B12" s="378" t="str">
        <f>IF('Load 7'!$C$4&gt;1,+'Load 7'!$C$4," ")</f>
        <v> </v>
      </c>
      <c r="C12" s="371" t="str">
        <f>IF('Load 7'!$C$4&gt;1,'Load 7'!$C$8," ")</f>
        <v> </v>
      </c>
      <c r="D12" s="372" t="str">
        <f>IF('Load 7'!$C$4&gt;1,'Load 7'!$C$6," ")</f>
        <v> </v>
      </c>
      <c r="E12" s="188" t="str">
        <f>IF('Load 7'!$C$4&gt;1,'Load 7'!$C$7," ")</f>
        <v> </v>
      </c>
      <c r="F12" s="379" t="str">
        <f>IF('Load 7'!$C$4&gt;1,'Load 7'!$G$5," ")</f>
        <v> </v>
      </c>
      <c r="G12" s="351"/>
      <c r="H12" s="390" t="str">
        <f>IF('Load 7'!$C$4&gt;1,'Load 7'!$O$13," ")</f>
        <v> </v>
      </c>
      <c r="I12" s="188" t="str">
        <f>IF('Load 7'!$C$4&gt;1,'Load 7'!$M$13," ")</f>
        <v> </v>
      </c>
      <c r="J12" s="188" t="str">
        <f>IF('Load 7'!$C$4&gt;1,'Load 7'!$O$11," ")</f>
        <v> </v>
      </c>
      <c r="K12" s="188" t="str">
        <f>IF('Load 7'!$C$4&gt;1,'Load 7'!$M$11," ")</f>
        <v> </v>
      </c>
      <c r="L12" s="379" t="str">
        <f>IF('Load 7'!$C$4&gt;1,'Load 7'!$L$17:$M$17," ")</f>
        <v> </v>
      </c>
      <c r="M12" s="360" t="str">
        <f>IF('Load 7'!$C$4&gt;1,'Load 7'!$O$18," ")</f>
        <v> </v>
      </c>
      <c r="N12" s="364" t="str">
        <f>IF('Load 7'!$C$4&gt;1,'Load 7'!$G$6," ")</f>
        <v> </v>
      </c>
      <c r="O12" s="14"/>
      <c r="P12" s="378" t="str">
        <f>IF('Load 7'!$C$4&gt;1,'Health Treatment'!AL$510," ")</f>
        <v> </v>
      </c>
      <c r="Q12" s="188" t="str">
        <f>IF('Load 7'!$C$4&gt;1,'Load 7'!$O$17," ")</f>
        <v> </v>
      </c>
      <c r="R12" s="188" t="str">
        <f>IF('Load 7'!$C$4&gt;1,'Load 7'!$O$16," ")</f>
        <v> </v>
      </c>
      <c r="S12" s="399" t="str">
        <f>IF('Load 7'!$C$4&gt;1,'Load 7'!$I$3," ")</f>
        <v> </v>
      </c>
      <c r="T12" s="14"/>
      <c r="U12" s="403" t="str">
        <f>IF('Load 7'!$C$4&gt;1,'Load 7'!$G$7," ")</f>
        <v> </v>
      </c>
      <c r="W12" s="378" t="str">
        <f>IF('Load 7'!$C$4&gt;1,GrazingMarketing!$CN13," ")</f>
        <v> </v>
      </c>
      <c r="X12" s="399" t="str">
        <f>IF('Load 7'!$C$4&gt;1,(+B12-S12)-W12," ")</f>
        <v> </v>
      </c>
      <c r="Z12" s="411"/>
      <c r="AA12" s="414"/>
      <c r="AB12" s="417" t="str">
        <f t="shared" si="0"/>
        <v> </v>
      </c>
    </row>
    <row r="13" spans="1:28" ht="18" customHeight="1">
      <c r="A13" s="450" t="s">
        <v>48</v>
      </c>
      <c r="B13" s="378" t="str">
        <f>IF('Load 8'!$C$4&gt;1,+'Load 8'!$C$4," ")</f>
        <v> </v>
      </c>
      <c r="C13" s="371" t="str">
        <f>IF('Load 8'!$C$4&gt;1,'Load 8'!$C$8," ")</f>
        <v> </v>
      </c>
      <c r="D13" s="372" t="str">
        <f>IF('Load 8'!$C$4&gt;1,'Load 8'!$C$6," ")</f>
        <v> </v>
      </c>
      <c r="E13" s="188" t="str">
        <f>IF('Load 8'!$C$4&gt;1,'Load 8'!$C$7," ")</f>
        <v> </v>
      </c>
      <c r="F13" s="379" t="str">
        <f>IF('Load 8'!$C$4&gt;1,'Load 8'!$G$5," ")</f>
        <v> </v>
      </c>
      <c r="G13" s="351"/>
      <c r="H13" s="390" t="str">
        <f>IF('Load 8'!$C$4&gt;1,'Load 8'!$O$13," ")</f>
        <v> </v>
      </c>
      <c r="I13" s="188" t="str">
        <f>IF('Load 8'!$C$4&gt;1,'Load 8'!$M$13," ")</f>
        <v> </v>
      </c>
      <c r="J13" s="188" t="str">
        <f>IF('Load 8'!$C$4&gt;1,'Load 8'!$O$11," ")</f>
        <v> </v>
      </c>
      <c r="K13" s="188" t="str">
        <f>IF('Load 8'!$C$4&gt;1,'Load 8'!$M$11," ")</f>
        <v> </v>
      </c>
      <c r="L13" s="379" t="str">
        <f>IF('Load 8'!$C$4&gt;1,'Load 8'!$L$17:$M$17," ")</f>
        <v> </v>
      </c>
      <c r="M13" s="360" t="str">
        <f>IF('Load 8'!$C$4&gt;1,'Load 8'!$O$18," ")</f>
        <v> </v>
      </c>
      <c r="N13" s="364" t="str">
        <f>IF('Load 8'!$C$4&gt;1,'Load 8'!$G$6," ")</f>
        <v> </v>
      </c>
      <c r="O13" s="14"/>
      <c r="P13" s="378" t="str">
        <f>IF('Load 8'!$C$4&gt;1,'Health Treatment'!AM$510," ")</f>
        <v> </v>
      </c>
      <c r="Q13" s="188" t="str">
        <f>IF('Load 8'!$C$4&gt;1,'Load 8'!$O$17," ")</f>
        <v> </v>
      </c>
      <c r="R13" s="188" t="str">
        <f>IF('Load 8'!$C$4&gt;1,'Load 8'!$O$16," ")</f>
        <v> </v>
      </c>
      <c r="S13" s="399" t="str">
        <f>IF('Load 8'!$C$4&gt;1,'Load 8'!$I$3," ")</f>
        <v> </v>
      </c>
      <c r="T13" s="14"/>
      <c r="U13" s="403" t="str">
        <f>IF('Load 8'!$C$4&gt;1,'Load 8'!$G$7," ")</f>
        <v> </v>
      </c>
      <c r="W13" s="378" t="str">
        <f>IF('Load 8'!$C$4&gt;1,GrazingMarketing!$CN14," ")</f>
        <v> </v>
      </c>
      <c r="X13" s="399" t="str">
        <f>IF('Load 8'!$C$4&gt;1,(+B13-S13)-W13," ")</f>
        <v> </v>
      </c>
      <c r="Z13" s="411"/>
      <c r="AA13" s="414"/>
      <c r="AB13" s="417" t="str">
        <f t="shared" si="0"/>
        <v> </v>
      </c>
    </row>
    <row r="14" spans="1:28" ht="18" customHeight="1">
      <c r="A14" s="450" t="s">
        <v>49</v>
      </c>
      <c r="B14" s="378" t="str">
        <f>IF('Load 9'!$C$4&gt;1,+'Load 9'!$C$4," ")</f>
        <v> </v>
      </c>
      <c r="C14" s="371" t="str">
        <f>IF('Load 9'!$C$4&gt;1,'Load 9'!$C$8," ")</f>
        <v> </v>
      </c>
      <c r="D14" s="372" t="str">
        <f>IF('Load 9'!$C$4&gt;1,'Load 9'!$C$6," ")</f>
        <v> </v>
      </c>
      <c r="E14" s="188" t="str">
        <f>IF('Load 9'!$C$4&gt;1,'Load 9'!$C$7," ")</f>
        <v> </v>
      </c>
      <c r="F14" s="379" t="str">
        <f>IF('Load 9'!$C$4&gt;1,'Load 9'!$G$5," ")</f>
        <v> </v>
      </c>
      <c r="G14" s="351"/>
      <c r="H14" s="390" t="str">
        <f>IF('Load 9'!$C$4&gt;1,'Load 9'!$O$13," ")</f>
        <v> </v>
      </c>
      <c r="I14" s="188" t="str">
        <f>IF('Load 9'!$C$4&gt;1,'Load 9'!$M$13," ")</f>
        <v> </v>
      </c>
      <c r="J14" s="188" t="str">
        <f>IF('Load 9'!$C$4&gt;1,'Load 9'!$O$11," ")</f>
        <v> </v>
      </c>
      <c r="K14" s="188" t="str">
        <f>IF('Load 9'!$C$4&gt;1,'Load 9'!$M$11," ")</f>
        <v> </v>
      </c>
      <c r="L14" s="379" t="str">
        <f>IF('Load 9'!$C$4&gt;1,'Load 9'!$L$17:$M$17," ")</f>
        <v> </v>
      </c>
      <c r="M14" s="360" t="str">
        <f>IF('Load 9'!$C$4&gt;1,'Load 9'!$O$18," ")</f>
        <v> </v>
      </c>
      <c r="N14" s="364" t="str">
        <f>IF('Load 9'!$C$4&gt;1,'Load 9'!$G$6," ")</f>
        <v> </v>
      </c>
      <c r="O14" s="14"/>
      <c r="P14" s="378" t="str">
        <f>IF('Load 9'!$C$4&gt;1,'Health Treatment'!AN$510," ")</f>
        <v> </v>
      </c>
      <c r="Q14" s="188" t="str">
        <f>IF('Load 9'!$C$4&gt;1,'Load 9'!$O$17," ")</f>
        <v> </v>
      </c>
      <c r="R14" s="188" t="str">
        <f>IF('Load 9'!$C$4&gt;1,'Load 9'!$O$16," ")</f>
        <v> </v>
      </c>
      <c r="S14" s="399" t="str">
        <f>IF('Load 9'!$C$4&gt;1,'Load 9'!$I$3," ")</f>
        <v> </v>
      </c>
      <c r="T14" s="14"/>
      <c r="U14" s="403" t="str">
        <f>IF('Load 9'!$C$4&gt;1,'Load 9'!$G$7," ")</f>
        <v> </v>
      </c>
      <c r="W14" s="378" t="str">
        <f>IF('Load 9'!$C$4&gt;1,GrazingMarketing!$CN15," ")</f>
        <v> </v>
      </c>
      <c r="X14" s="399" t="str">
        <f>IF('Load 9'!$C$4&gt;1,(+B14-S14)-W14," ")</f>
        <v> </v>
      </c>
      <c r="Z14" s="411"/>
      <c r="AA14" s="414"/>
      <c r="AB14" s="417" t="str">
        <f t="shared" si="0"/>
        <v> </v>
      </c>
    </row>
    <row r="15" spans="1:28" ht="18" customHeight="1" thickBot="1">
      <c r="A15" s="451" t="s">
        <v>50</v>
      </c>
      <c r="B15" s="380" t="str">
        <f>IF('Load 10'!$C$4&gt;1,+'Load 10'!$C$4," ")</f>
        <v> </v>
      </c>
      <c r="C15" s="381" t="str">
        <f>IF('Load 10'!$C$4&gt;1,'Load 10'!$C$8," ")</f>
        <v> </v>
      </c>
      <c r="D15" s="382" t="str">
        <f>IF('Load 10'!$C$4&gt;1,'Load 10'!$C$6," ")</f>
        <v> </v>
      </c>
      <c r="E15" s="383" t="str">
        <f>IF('Load 10'!$C$4&gt;1,'Load 10'!$C$7," ")</f>
        <v> </v>
      </c>
      <c r="F15" s="384" t="str">
        <f>IF('Load 10'!$C$4&gt;1,'Load 10'!$G$5," ")</f>
        <v> </v>
      </c>
      <c r="G15" s="352"/>
      <c r="H15" s="391" t="str">
        <f>IF('Load 10'!$C$4&gt;1,'Load 10'!$O$13," ")</f>
        <v> </v>
      </c>
      <c r="I15" s="383" t="str">
        <f>IF('Load 10'!$C$4&gt;1,'Load 10'!$M$13," ")</f>
        <v> </v>
      </c>
      <c r="J15" s="383" t="str">
        <f>IF('Load 10'!$C$4&gt;1,'Load 10'!$O$11," ")</f>
        <v> </v>
      </c>
      <c r="K15" s="383" t="str">
        <f>IF('Load 10'!$C$4&gt;1,'Load 10'!$M$11," ")</f>
        <v> </v>
      </c>
      <c r="L15" s="384" t="str">
        <f>IF('Load 10'!$C$4&gt;1,'Load 10'!$L$17:$M$17," ")</f>
        <v> </v>
      </c>
      <c r="M15" s="352" t="str">
        <f>IF('Load 10'!$C$4&gt;1,'Load 10'!$O$18," ")</f>
        <v> </v>
      </c>
      <c r="N15" s="365" t="str">
        <f>IF('Load 10'!$C$4&gt;1,'Load 10'!$G$6," ")</f>
        <v> </v>
      </c>
      <c r="O15" s="10"/>
      <c r="P15" s="380" t="str">
        <f>IF('Load 10'!$C$4&gt;1,'Health Treatment'!AO$510," ")</f>
        <v> </v>
      </c>
      <c r="Q15" s="383" t="str">
        <f>IF('Load 10'!$C$4&gt;1,'Load 10'!$O$17," ")</f>
        <v> </v>
      </c>
      <c r="R15" s="383" t="str">
        <f>IF('Load 10'!$C$4&gt;1,'Load 10'!$O$16," ")</f>
        <v> </v>
      </c>
      <c r="S15" s="400" t="str">
        <f>IF('Load 10'!$C$4&gt;1,'Load 10'!$I$3," ")</f>
        <v> </v>
      </c>
      <c r="T15" s="10"/>
      <c r="U15" s="404" t="str">
        <f>IF('Load 10'!$C$4&gt;1,'Load 10'!$G$7," ")</f>
        <v> </v>
      </c>
      <c r="V15" s="10"/>
      <c r="W15" s="380" t="str">
        <f>IF('Load 10'!$C$4&gt;1,GrazingMarketing!$CN16," ")</f>
        <v> </v>
      </c>
      <c r="X15" s="400" t="str">
        <f>IF('Load 10'!$C$4&gt;1,(+B15-S15)-W15," ")</f>
        <v> </v>
      </c>
      <c r="Y15" s="10"/>
      <c r="Z15" s="412"/>
      <c r="AA15" s="415"/>
      <c r="AB15" s="418" t="str">
        <f t="shared" si="0"/>
        <v> </v>
      </c>
    </row>
    <row r="16" spans="1:33" s="461" customFormat="1" ht="33.75" customHeight="1">
      <c r="A16" s="457" t="s">
        <v>339</v>
      </c>
      <c r="B16" s="458">
        <f>AVERAGE(B6:B15)</f>
        <v>59.6</v>
      </c>
      <c r="C16" s="459"/>
      <c r="D16" s="462">
        <f>AVERAGE(D6:D15)</f>
        <v>434.8125681492109</v>
      </c>
      <c r="E16" s="463">
        <f>AVERAGE(E6:E15)</f>
        <v>115.4</v>
      </c>
      <c r="F16" s="463">
        <f>AVERAGE(F6:F15)</f>
        <v>499.2754059684361</v>
      </c>
      <c r="G16" s="463"/>
      <c r="H16" s="463">
        <f aca="true" t="shared" si="1" ref="H16:N16">AVERAGE(H6:H15)</f>
        <v>569.4570534214002</v>
      </c>
      <c r="I16" s="463">
        <f t="shared" si="1"/>
        <v>9.25011886393659</v>
      </c>
      <c r="J16" s="463">
        <f t="shared" si="1"/>
        <v>1711.0982</v>
      </c>
      <c r="K16" s="463">
        <f t="shared" si="1"/>
        <v>26.717883168847727</v>
      </c>
      <c r="L16" s="463">
        <f t="shared" si="1"/>
        <v>250.1262</v>
      </c>
      <c r="M16" s="463">
        <f t="shared" si="1"/>
        <v>2530.6814534214004</v>
      </c>
      <c r="N16" s="463">
        <f t="shared" si="1"/>
        <v>39.96694044198392</v>
      </c>
      <c r="O16" s="463"/>
      <c r="P16" s="464">
        <f>AVERAGE(P6:P15)</f>
        <v>22.2</v>
      </c>
      <c r="Q16" s="463">
        <f>AVERAGE(Q6:Q15)</f>
        <v>3.9989384091996003</v>
      </c>
      <c r="R16" s="463">
        <f>AVERAGE(R6:R15)</f>
        <v>11.246875393551447</v>
      </c>
      <c r="S16" s="458">
        <f>AVERAGE(S6:S15)</f>
        <v>0.6</v>
      </c>
      <c r="T16" s="459"/>
      <c r="U16" s="463">
        <f>AVERAGE(U6:U15)</f>
        <v>539.2423464104202</v>
      </c>
      <c r="V16" s="459"/>
      <c r="W16" s="458">
        <f>AVERAGE(W6:W15)</f>
        <v>0</v>
      </c>
      <c r="X16" s="458">
        <f>AVERAGE(X6:X15)</f>
        <v>59</v>
      </c>
      <c r="Y16" s="459"/>
      <c r="Z16" s="463">
        <f>AVERAGE(Z6:Z15)</f>
        <v>143.2</v>
      </c>
      <c r="AA16" s="458">
        <f>AVERAGE(AA6:AA15)</f>
        <v>755.6</v>
      </c>
      <c r="AB16" s="463">
        <f>AVERAGE(AB6:AB15)</f>
        <v>90.18848775337399</v>
      </c>
      <c r="AC16" s="460"/>
      <c r="AD16" s="460"/>
      <c r="AE16" s="460"/>
      <c r="AF16" s="460"/>
      <c r="AG16" s="460"/>
    </row>
    <row r="17" spans="1:28" s="459" customFormat="1" ht="34.5" customHeight="1">
      <c r="A17" s="457" t="s">
        <v>338</v>
      </c>
      <c r="B17" s="458">
        <f>SUM(B6:B15)</f>
        <v>298</v>
      </c>
      <c r="D17" s="462">
        <f>SUM(D6:D15)</f>
        <v>2174.0628407460545</v>
      </c>
      <c r="E17" s="463">
        <f>SUM(E6:E15)</f>
        <v>577</v>
      </c>
      <c r="F17" s="463">
        <f>SUM(F6:F15)</f>
        <v>2496.3770298421805</v>
      </c>
      <c r="G17" s="463"/>
      <c r="H17" s="463">
        <f aca="true" t="shared" si="2" ref="H17:N17">SUM(H6:H15)</f>
        <v>2847.2852671070013</v>
      </c>
      <c r="I17" s="463">
        <f t="shared" si="2"/>
        <v>46.25059431968295</v>
      </c>
      <c r="J17" s="463">
        <f t="shared" si="2"/>
        <v>8555.491</v>
      </c>
      <c r="K17" s="463">
        <f t="shared" si="2"/>
        <v>133.58941584423863</v>
      </c>
      <c r="L17" s="463">
        <f t="shared" si="2"/>
        <v>1250.631</v>
      </c>
      <c r="M17" s="463">
        <f t="shared" si="2"/>
        <v>12653.407267107003</v>
      </c>
      <c r="N17" s="463">
        <f t="shared" si="2"/>
        <v>199.8347022099196</v>
      </c>
      <c r="O17" s="463"/>
      <c r="P17" s="464">
        <f>SUM(P6:P15)</f>
        <v>111</v>
      </c>
      <c r="Q17" s="463">
        <f>SUM(Q6:Q15)</f>
        <v>19.994692045998</v>
      </c>
      <c r="R17" s="463">
        <f>SUM(R6:R15)</f>
        <v>56.234376967757235</v>
      </c>
      <c r="S17" s="458">
        <f>SUM(S6:S15)</f>
        <v>3</v>
      </c>
      <c r="U17" s="463">
        <f>SUM(U6:U15)</f>
        <v>2696.2117320521006</v>
      </c>
      <c r="W17" s="458">
        <f>SUM(W6:W15)</f>
        <v>0</v>
      </c>
      <c r="X17" s="458">
        <f>SUM(X6:X15)</f>
        <v>295</v>
      </c>
      <c r="Z17" s="463">
        <f>SUM(Z6:Z15)</f>
        <v>716</v>
      </c>
      <c r="AA17" s="458">
        <f>SUM(AA6:AA15)</f>
        <v>3778</v>
      </c>
      <c r="AB17" s="463">
        <f>SUM(AB6:AB15)</f>
        <v>450.94243876686994</v>
      </c>
    </row>
    <row r="18" spans="1:28" s="456" customFormat="1" ht="35.25" customHeight="1">
      <c r="A18" s="454"/>
      <c r="B18" s="455"/>
      <c r="D18" s="455"/>
      <c r="E18" s="455"/>
      <c r="F18" s="455"/>
      <c r="H18" s="455"/>
      <c r="I18" s="455"/>
      <c r="J18" s="455"/>
      <c r="K18" s="455"/>
      <c r="L18" s="455"/>
      <c r="M18" s="455"/>
      <c r="N18" s="455"/>
      <c r="P18" s="455"/>
      <c r="Q18" s="455"/>
      <c r="R18" s="455"/>
      <c r="S18" s="455"/>
      <c r="U18" s="455"/>
      <c r="W18" s="455"/>
      <c r="X18" s="455"/>
      <c r="Z18" s="455"/>
      <c r="AA18" s="455"/>
      <c r="AB18" s="455"/>
    </row>
    <row r="19" ht="22.5" customHeight="1">
      <c r="A19" s="452"/>
    </row>
    <row r="21" ht="15.75">
      <c r="A21" s="453"/>
    </row>
    <row r="22" spans="1:6" ht="12.75">
      <c r="A22" s="445" t="s">
        <v>335</v>
      </c>
      <c r="B22" s="446"/>
      <c r="C22" s="446"/>
      <c r="D22" s="446"/>
      <c r="E22" s="446"/>
      <c r="F22" s="446"/>
    </row>
    <row r="23" spans="1:6" ht="12.75">
      <c r="A23" s="447" t="s">
        <v>336</v>
      </c>
      <c r="B23" s="446"/>
      <c r="C23" s="446"/>
      <c r="D23" s="446"/>
      <c r="E23" s="446"/>
      <c r="F23" s="446"/>
    </row>
    <row r="24" ht="15.75">
      <c r="A24" s="453"/>
    </row>
    <row r="25" ht="15.75">
      <c r="A25" s="453"/>
    </row>
    <row r="26" ht="15.75">
      <c r="A26" s="453"/>
    </row>
    <row r="27" ht="15.75">
      <c r="A27" s="453"/>
    </row>
    <row r="28" ht="15.75">
      <c r="A28" s="453"/>
    </row>
  </sheetData>
  <sheetProtection sheet="1" objects="1" scenarios="1"/>
  <mergeCells count="8">
    <mergeCell ref="AC8:AE8"/>
    <mergeCell ref="AC9:AE9"/>
    <mergeCell ref="B2:F3"/>
    <mergeCell ref="Z2:AB3"/>
    <mergeCell ref="W2:X3"/>
    <mergeCell ref="H2:U3"/>
    <mergeCell ref="AC6:AE6"/>
    <mergeCell ref="AC7:AE7"/>
  </mergeCells>
  <printOptions/>
  <pageMargins left="0.5" right="0.5" top="1" bottom="1" header="0.5" footer="0.5"/>
  <pageSetup horizontalDpi="300" verticalDpi="300" orientation="landscape" r:id="rId1"/>
  <colBreaks count="2" manualBreakCount="2">
    <brk id="6" max="15" man="1"/>
    <brk id="22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V116"/>
  <sheetViews>
    <sheetView zoomScalePageLayoutView="0" workbookViewId="0" topLeftCell="A5">
      <selection activeCell="J9" sqref="J9"/>
    </sheetView>
  </sheetViews>
  <sheetFormatPr defaultColWidth="9.33203125" defaultRowHeight="12.75"/>
  <cols>
    <col min="1" max="2" width="12.66015625" style="106" customWidth="1"/>
    <col min="3" max="3" width="11.16015625" style="159" customWidth="1"/>
    <col min="4" max="4" width="16.16015625" style="159" customWidth="1"/>
    <col min="5" max="5" width="15" style="159" customWidth="1"/>
    <col min="6" max="6" width="18.33203125" style="106" customWidth="1"/>
    <col min="7" max="7" width="14.66015625" style="106" customWidth="1"/>
    <col min="8" max="8" width="14.83203125" style="106" customWidth="1"/>
    <col min="9" max="9" width="11.5" style="106" customWidth="1"/>
    <col min="10" max="12" width="12.83203125" style="159" customWidth="1"/>
    <col min="13" max="15" width="12.83203125" style="106" customWidth="1"/>
    <col min="16" max="16" width="10.33203125" style="106" customWidth="1"/>
    <col min="17" max="19" width="12.83203125" style="159" customWidth="1"/>
    <col min="20" max="22" width="12.83203125" style="106" customWidth="1"/>
    <col min="23" max="23" width="11.33203125" style="106" customWidth="1"/>
    <col min="24" max="26" width="12.83203125" style="159" customWidth="1"/>
    <col min="27" max="28" width="12.83203125" style="106" customWidth="1"/>
    <col min="29" max="29" width="12.66015625" style="106" customWidth="1"/>
    <col min="30" max="30" width="9.83203125" style="106" customWidth="1"/>
    <col min="31" max="33" width="12.83203125" style="159" customWidth="1"/>
    <col min="34" max="36" width="12.83203125" style="106" customWidth="1"/>
    <col min="37" max="37" width="10.83203125" style="106" customWidth="1"/>
    <col min="38" max="40" width="12.83203125" style="159" customWidth="1"/>
    <col min="41" max="43" width="12.83203125" style="106" customWidth="1"/>
    <col min="44" max="44" width="10.83203125" style="106" customWidth="1"/>
    <col min="45" max="47" width="12.83203125" style="159" customWidth="1"/>
    <col min="48" max="50" width="12.83203125" style="106" customWidth="1"/>
    <col min="51" max="51" width="9.33203125" style="106" customWidth="1"/>
    <col min="52" max="52" width="13.83203125" style="106" customWidth="1"/>
    <col min="53" max="53" width="12.66015625" style="106" customWidth="1"/>
    <col min="54" max="54" width="17.16015625" style="106" customWidth="1"/>
    <col min="55" max="56" width="18.16015625" style="106" customWidth="1"/>
    <col min="57" max="57" width="19" style="106" customWidth="1"/>
    <col min="58" max="59" width="20" style="106" customWidth="1"/>
    <col min="60" max="60" width="5.16015625" style="106" customWidth="1"/>
    <col min="61" max="61" width="5.83203125" style="106" customWidth="1"/>
    <col min="62" max="62" width="16.33203125" style="106" customWidth="1"/>
    <col min="63" max="63" width="17" style="106" customWidth="1"/>
    <col min="64" max="64" width="17.5" style="106" customWidth="1"/>
    <col min="65" max="65" width="16.16015625" style="106" customWidth="1"/>
    <col min="66" max="66" width="19.16015625" style="106" customWidth="1"/>
    <col min="67" max="67" width="18" style="106" customWidth="1"/>
    <col min="68" max="68" width="11.16015625" style="106" bestFit="1" customWidth="1"/>
    <col min="69" max="71" width="9.33203125" style="106" customWidth="1"/>
    <col min="72" max="72" width="13.5" style="106" customWidth="1"/>
    <col min="73" max="76" width="9.33203125" style="106" customWidth="1"/>
    <col min="77" max="77" width="9.66015625" style="106" bestFit="1" customWidth="1"/>
    <col min="78" max="79" width="9.33203125" style="106" customWidth="1"/>
    <col min="80" max="80" width="12.33203125" style="106" customWidth="1"/>
    <col min="81" max="81" width="14.5" style="106" customWidth="1"/>
    <col min="82" max="83" width="9.33203125" style="106" customWidth="1"/>
    <col min="84" max="84" width="12.66015625" style="106" customWidth="1"/>
    <col min="85" max="94" width="9.33203125" style="106" customWidth="1"/>
    <col min="95" max="95" width="10.66015625" style="106" customWidth="1"/>
    <col min="96" max="96" width="8.16015625" style="106" customWidth="1"/>
    <col min="97" max="97" width="11" style="106" customWidth="1"/>
    <col min="98" max="98" width="10.66015625" style="106" customWidth="1"/>
    <col min="99" max="99" width="12.66015625" style="106" customWidth="1"/>
    <col min="100" max="100" width="14.83203125" style="106" customWidth="1"/>
    <col min="101" max="16384" width="9.33203125" style="106" customWidth="1"/>
  </cols>
  <sheetData>
    <row r="1" spans="1:59" ht="19.5" thickBot="1">
      <c r="A1" s="562" t="s">
        <v>105</v>
      </c>
      <c r="B1" s="563"/>
      <c r="C1" s="563"/>
      <c r="D1" s="563"/>
      <c r="E1" s="563"/>
      <c r="F1" s="564"/>
      <c r="H1" s="107"/>
      <c r="I1" s="107"/>
      <c r="J1" s="126"/>
      <c r="K1" s="126"/>
      <c r="L1" s="126"/>
      <c r="BG1" s="106" t="s">
        <v>265</v>
      </c>
    </row>
    <row r="2" spans="1:59" ht="21.75" customHeight="1" thickBot="1">
      <c r="A2" s="572" t="s">
        <v>268</v>
      </c>
      <c r="B2" s="572"/>
      <c r="C2" s="572"/>
      <c r="D2" s="572"/>
      <c r="E2" s="572"/>
      <c r="F2" s="572"/>
      <c r="H2" s="108"/>
      <c r="I2" s="108"/>
      <c r="J2" s="115"/>
      <c r="K2" s="115"/>
      <c r="L2" s="115"/>
      <c r="BG2" s="106" t="s">
        <v>266</v>
      </c>
    </row>
    <row r="3" spans="1:87" ht="19.5" thickBot="1">
      <c r="A3" s="108"/>
      <c r="B3" s="108"/>
      <c r="C3" s="109" t="s">
        <v>97</v>
      </c>
      <c r="D3" s="115"/>
      <c r="E3" s="115"/>
      <c r="F3" s="108"/>
      <c r="H3" s="108"/>
      <c r="I3" s="108"/>
      <c r="J3" s="109" t="s">
        <v>127</v>
      </c>
      <c r="K3" s="115"/>
      <c r="L3" s="115"/>
      <c r="M3" s="108"/>
      <c r="O3" s="108"/>
      <c r="P3" s="108"/>
      <c r="Q3" s="109" t="s">
        <v>128</v>
      </c>
      <c r="R3" s="115"/>
      <c r="S3" s="115"/>
      <c r="T3" s="108"/>
      <c r="V3" s="108"/>
      <c r="W3" s="108"/>
      <c r="X3" s="109" t="s">
        <v>129</v>
      </c>
      <c r="Y3" s="115"/>
      <c r="Z3" s="115"/>
      <c r="AA3" s="108"/>
      <c r="AC3" s="108"/>
      <c r="AD3" s="108"/>
      <c r="AE3" s="109" t="s">
        <v>130</v>
      </c>
      <c r="AF3" s="115"/>
      <c r="AG3" s="115"/>
      <c r="AH3" s="108"/>
      <c r="AJ3" s="108"/>
      <c r="AK3" s="108"/>
      <c r="AL3" s="109" t="s">
        <v>131</v>
      </c>
      <c r="AM3" s="115"/>
      <c r="AN3" s="115"/>
      <c r="AO3" s="108"/>
      <c r="AQ3" s="108"/>
      <c r="AR3" s="108"/>
      <c r="AS3" s="109" t="s">
        <v>132</v>
      </c>
      <c r="AT3" s="115"/>
      <c r="AU3" s="115"/>
      <c r="AV3" s="108"/>
      <c r="AX3" s="108"/>
      <c r="AZ3" s="576" t="s">
        <v>246</v>
      </c>
      <c r="BA3" s="577"/>
      <c r="BB3" s="577"/>
      <c r="BC3" s="577"/>
      <c r="BD3" s="577"/>
      <c r="BE3" s="577"/>
      <c r="BF3" s="262"/>
      <c r="CF3" s="565" t="s">
        <v>267</v>
      </c>
      <c r="CG3" s="566"/>
      <c r="CH3" s="566"/>
      <c r="CI3" s="567"/>
    </row>
    <row r="4" spans="1:100" ht="16.5" thickBot="1">
      <c r="A4" s="570" t="s">
        <v>98</v>
      </c>
      <c r="B4" s="571"/>
      <c r="C4" s="571"/>
      <c r="D4" s="568"/>
      <c r="E4" s="568"/>
      <c r="F4" s="568"/>
      <c r="G4" s="111"/>
      <c r="H4" s="112"/>
      <c r="K4" s="345" t="s">
        <v>98</v>
      </c>
      <c r="L4" s="346"/>
      <c r="M4" s="568"/>
      <c r="N4" s="568"/>
      <c r="O4" s="569"/>
      <c r="R4" s="570" t="s">
        <v>98</v>
      </c>
      <c r="S4" s="571"/>
      <c r="T4" s="571"/>
      <c r="U4" s="568"/>
      <c r="V4" s="569"/>
      <c r="Y4" s="345" t="s">
        <v>98</v>
      </c>
      <c r="Z4" s="346"/>
      <c r="AA4" s="154"/>
      <c r="AB4" s="154"/>
      <c r="AC4" s="155"/>
      <c r="AF4" s="570" t="s">
        <v>98</v>
      </c>
      <c r="AG4" s="571"/>
      <c r="AH4" s="571"/>
      <c r="AI4" s="568"/>
      <c r="AJ4" s="569"/>
      <c r="AM4" s="570" t="s">
        <v>98</v>
      </c>
      <c r="AN4" s="571"/>
      <c r="AO4" s="571"/>
      <c r="AP4" s="568"/>
      <c r="AQ4" s="569"/>
      <c r="AT4" s="570" t="s">
        <v>98</v>
      </c>
      <c r="AU4" s="571"/>
      <c r="AV4" s="571"/>
      <c r="AW4" s="568"/>
      <c r="AX4" s="569"/>
      <c r="AZ4" s="114"/>
      <c r="BA4" s="108" t="s">
        <v>270</v>
      </c>
      <c r="BB4" s="108"/>
      <c r="BC4" s="108"/>
      <c r="BD4" s="108"/>
      <c r="BE4" s="108"/>
      <c r="BF4" s="260"/>
      <c r="BT4" s="565" t="s">
        <v>256</v>
      </c>
      <c r="BU4" s="566"/>
      <c r="BV4" s="566"/>
      <c r="BW4" s="566"/>
      <c r="BX4" s="567"/>
      <c r="CC4" s="159" t="s">
        <v>273</v>
      </c>
      <c r="CG4" s="106" t="s">
        <v>269</v>
      </c>
      <c r="CQ4" s="573" t="s">
        <v>21</v>
      </c>
      <c r="CR4" s="541"/>
      <c r="CS4" s="541"/>
      <c r="CT4" s="541"/>
      <c r="CU4" s="541"/>
      <c r="CV4" s="574"/>
    </row>
    <row r="5" spans="1:100" ht="16.5" thickBot="1">
      <c r="A5" s="114"/>
      <c r="B5" s="108"/>
      <c r="C5" s="220" t="s">
        <v>101</v>
      </c>
      <c r="D5" s="115" t="s">
        <v>109</v>
      </c>
      <c r="E5" s="115" t="s">
        <v>38</v>
      </c>
      <c r="F5" s="115" t="s">
        <v>109</v>
      </c>
      <c r="G5" s="116" t="s">
        <v>120</v>
      </c>
      <c r="H5" s="117" t="s">
        <v>126</v>
      </c>
      <c r="I5" s="108"/>
      <c r="J5" s="220" t="s">
        <v>101</v>
      </c>
      <c r="K5" s="115" t="s">
        <v>109</v>
      </c>
      <c r="L5" s="115" t="s">
        <v>38</v>
      </c>
      <c r="M5" s="115" t="s">
        <v>109</v>
      </c>
      <c r="N5" s="116" t="s">
        <v>120</v>
      </c>
      <c r="O5" s="117" t="s">
        <v>126</v>
      </c>
      <c r="P5" s="108"/>
      <c r="Q5" s="220" t="s">
        <v>101</v>
      </c>
      <c r="R5" s="115" t="s">
        <v>109</v>
      </c>
      <c r="S5" s="115" t="s">
        <v>38</v>
      </c>
      <c r="T5" s="115" t="s">
        <v>109</v>
      </c>
      <c r="U5" s="116" t="s">
        <v>120</v>
      </c>
      <c r="V5" s="117" t="s">
        <v>126</v>
      </c>
      <c r="W5" s="108"/>
      <c r="X5" s="220" t="s">
        <v>101</v>
      </c>
      <c r="Y5" s="115" t="s">
        <v>109</v>
      </c>
      <c r="Z5" s="115" t="s">
        <v>38</v>
      </c>
      <c r="AA5" s="115" t="s">
        <v>109</v>
      </c>
      <c r="AB5" s="116" t="s">
        <v>120</v>
      </c>
      <c r="AC5" s="117" t="s">
        <v>126</v>
      </c>
      <c r="AD5" s="108"/>
      <c r="AE5" s="220" t="s">
        <v>101</v>
      </c>
      <c r="AF5" s="115" t="s">
        <v>109</v>
      </c>
      <c r="AG5" s="115" t="s">
        <v>38</v>
      </c>
      <c r="AH5" s="115" t="s">
        <v>109</v>
      </c>
      <c r="AI5" s="116" t="s">
        <v>120</v>
      </c>
      <c r="AJ5" s="117" t="s">
        <v>126</v>
      </c>
      <c r="AK5" s="108"/>
      <c r="AL5" s="220" t="s">
        <v>101</v>
      </c>
      <c r="AM5" s="115" t="s">
        <v>109</v>
      </c>
      <c r="AN5" s="115" t="s">
        <v>38</v>
      </c>
      <c r="AO5" s="115" t="s">
        <v>109</v>
      </c>
      <c r="AP5" s="116" t="s">
        <v>120</v>
      </c>
      <c r="AQ5" s="117" t="s">
        <v>126</v>
      </c>
      <c r="AR5" s="108"/>
      <c r="AS5" s="220" t="s">
        <v>101</v>
      </c>
      <c r="AT5" s="115" t="s">
        <v>109</v>
      </c>
      <c r="AU5" s="115" t="s">
        <v>38</v>
      </c>
      <c r="AV5" s="115" t="s">
        <v>109</v>
      </c>
      <c r="AW5" s="116" t="s">
        <v>120</v>
      </c>
      <c r="AX5" s="117" t="s">
        <v>126</v>
      </c>
      <c r="AZ5" s="114"/>
      <c r="BA5" s="118" t="s">
        <v>175</v>
      </c>
      <c r="BB5" s="118" t="s">
        <v>176</v>
      </c>
      <c r="BC5" s="118" t="s">
        <v>255</v>
      </c>
      <c r="BD5" s="118" t="s">
        <v>177</v>
      </c>
      <c r="BE5" s="118" t="s">
        <v>38</v>
      </c>
      <c r="BF5" s="310" t="s">
        <v>226</v>
      </c>
      <c r="BG5" s="118" t="s">
        <v>112</v>
      </c>
      <c r="BP5" s="273"/>
      <c r="CC5" s="280" t="s">
        <v>252</v>
      </c>
      <c r="CG5" s="304" t="s">
        <v>272</v>
      </c>
      <c r="CH5" s="252"/>
      <c r="CI5" s="252"/>
      <c r="CJ5" s="252"/>
      <c r="CK5" s="252"/>
      <c r="CO5" s="251"/>
      <c r="CQ5" s="575" t="s">
        <v>276</v>
      </c>
      <c r="CR5" s="500"/>
      <c r="CS5" s="500"/>
      <c r="CT5" s="500"/>
      <c r="CU5" s="500"/>
      <c r="CV5" s="509"/>
    </row>
    <row r="6" spans="1:100" ht="24" thickBot="1">
      <c r="A6" s="114"/>
      <c r="B6" s="108"/>
      <c r="C6" s="221" t="s">
        <v>107</v>
      </c>
      <c r="D6" s="120" t="s">
        <v>108</v>
      </c>
      <c r="E6" s="119" t="s">
        <v>108</v>
      </c>
      <c r="F6" s="119" t="s">
        <v>110</v>
      </c>
      <c r="G6" s="121" t="s">
        <v>110</v>
      </c>
      <c r="H6" s="122" t="s">
        <v>125</v>
      </c>
      <c r="I6" s="108"/>
      <c r="J6" s="221" t="s">
        <v>107</v>
      </c>
      <c r="K6" s="120" t="s">
        <v>108</v>
      </c>
      <c r="L6" s="119" t="s">
        <v>108</v>
      </c>
      <c r="M6" s="119" t="s">
        <v>110</v>
      </c>
      <c r="N6" s="121" t="s">
        <v>110</v>
      </c>
      <c r="O6" s="122" t="s">
        <v>125</v>
      </c>
      <c r="P6" s="108"/>
      <c r="Q6" s="221" t="s">
        <v>107</v>
      </c>
      <c r="R6" s="120" t="s">
        <v>108</v>
      </c>
      <c r="S6" s="119" t="s">
        <v>108</v>
      </c>
      <c r="T6" s="119" t="s">
        <v>110</v>
      </c>
      <c r="U6" s="121" t="s">
        <v>110</v>
      </c>
      <c r="V6" s="122" t="s">
        <v>125</v>
      </c>
      <c r="W6" s="108"/>
      <c r="X6" s="221" t="s">
        <v>107</v>
      </c>
      <c r="Y6" s="120" t="s">
        <v>108</v>
      </c>
      <c r="Z6" s="119" t="s">
        <v>108</v>
      </c>
      <c r="AA6" s="119" t="s">
        <v>110</v>
      </c>
      <c r="AB6" s="121" t="s">
        <v>110</v>
      </c>
      <c r="AC6" s="122" t="s">
        <v>125</v>
      </c>
      <c r="AD6" s="108"/>
      <c r="AE6" s="221" t="s">
        <v>107</v>
      </c>
      <c r="AF6" s="120" t="s">
        <v>108</v>
      </c>
      <c r="AG6" s="119" t="s">
        <v>108</v>
      </c>
      <c r="AH6" s="119" t="s">
        <v>110</v>
      </c>
      <c r="AI6" s="121" t="s">
        <v>110</v>
      </c>
      <c r="AJ6" s="122" t="s">
        <v>125</v>
      </c>
      <c r="AK6" s="108"/>
      <c r="AL6" s="221" t="s">
        <v>107</v>
      </c>
      <c r="AM6" s="120" t="s">
        <v>108</v>
      </c>
      <c r="AN6" s="119" t="s">
        <v>108</v>
      </c>
      <c r="AO6" s="119" t="s">
        <v>110</v>
      </c>
      <c r="AP6" s="121" t="s">
        <v>110</v>
      </c>
      <c r="AQ6" s="122" t="s">
        <v>125</v>
      </c>
      <c r="AR6" s="108"/>
      <c r="AS6" s="221" t="s">
        <v>107</v>
      </c>
      <c r="AT6" s="120" t="s">
        <v>108</v>
      </c>
      <c r="AU6" s="119" t="s">
        <v>108</v>
      </c>
      <c r="AV6" s="119" t="s">
        <v>110</v>
      </c>
      <c r="AW6" s="121" t="s">
        <v>110</v>
      </c>
      <c r="AX6" s="122" t="s">
        <v>125</v>
      </c>
      <c r="AZ6" s="148"/>
      <c r="BA6" s="311" t="s">
        <v>107</v>
      </c>
      <c r="BB6" s="311" t="s">
        <v>20</v>
      </c>
      <c r="BC6" s="311" t="s">
        <v>250</v>
      </c>
      <c r="BD6" s="311" t="s">
        <v>178</v>
      </c>
      <c r="BE6" s="311" t="s">
        <v>227</v>
      </c>
      <c r="BF6" s="310" t="s">
        <v>227</v>
      </c>
      <c r="BG6" s="289" t="s">
        <v>254</v>
      </c>
      <c r="BJ6" s="309" t="s">
        <v>245</v>
      </c>
      <c r="BK6" s="135"/>
      <c r="BL6" s="142"/>
      <c r="BM6" s="111"/>
      <c r="BN6" s="111"/>
      <c r="BO6" s="262"/>
      <c r="BU6" s="149" t="s">
        <v>258</v>
      </c>
      <c r="BV6" s="149" t="s">
        <v>257</v>
      </c>
      <c r="BW6" s="149" t="s">
        <v>259</v>
      </c>
      <c r="BX6" s="149" t="s">
        <v>260</v>
      </c>
      <c r="BY6" s="149" t="s">
        <v>261</v>
      </c>
      <c r="BZ6" s="149" t="s">
        <v>262</v>
      </c>
      <c r="CA6" s="149" t="s">
        <v>263</v>
      </c>
      <c r="CB6" s="279" t="s">
        <v>38</v>
      </c>
      <c r="CC6" s="281" t="s">
        <v>264</v>
      </c>
      <c r="CG6" s="279" t="s">
        <v>258</v>
      </c>
      <c r="CH6" s="279" t="s">
        <v>257</v>
      </c>
      <c r="CI6" s="279" t="s">
        <v>259</v>
      </c>
      <c r="CJ6" s="279" t="s">
        <v>260</v>
      </c>
      <c r="CK6" s="279" t="s">
        <v>261</v>
      </c>
      <c r="CL6" s="279" t="s">
        <v>262</v>
      </c>
      <c r="CM6" s="279" t="s">
        <v>263</v>
      </c>
      <c r="CN6" s="279" t="s">
        <v>38</v>
      </c>
      <c r="CO6" s="251"/>
      <c r="CQ6" s="319" t="s">
        <v>10</v>
      </c>
      <c r="CR6" s="10" t="s">
        <v>22</v>
      </c>
      <c r="CS6" s="149" t="s">
        <v>275</v>
      </c>
      <c r="CT6" s="129" t="s">
        <v>274</v>
      </c>
      <c r="CU6" s="317" t="s">
        <v>23</v>
      </c>
      <c r="CV6" s="318" t="s">
        <v>24</v>
      </c>
    </row>
    <row r="7" spans="1:100" ht="21.75" customHeight="1">
      <c r="A7" s="123" t="s">
        <v>4</v>
      </c>
      <c r="B7" s="108"/>
      <c r="C7" s="192">
        <v>54</v>
      </c>
      <c r="D7" s="124">
        <f>IF(C7&gt;0,+'Load 1'!$G$7," ")</f>
        <v>486.15138181818185</v>
      </c>
      <c r="E7" s="78">
        <f>IF(C7&gt;0,C7*D7," ")</f>
        <v>26252.17461818182</v>
      </c>
      <c r="F7" s="124">
        <f>IF(C7&gt;0,$G$101," ")</f>
        <v>719.0394897959184</v>
      </c>
      <c r="G7" s="124">
        <f>IF(C7&gt;0,IF($C$101&gt;0,+F7*C7," ")," ")</f>
        <v>38828.132448979595</v>
      </c>
      <c r="H7" s="125">
        <f>IF(C7&gt;0,IF($C$101&gt;0,+G7-E7," ")," ")</f>
        <v>12575.957830797775</v>
      </c>
      <c r="I7" s="126">
        <v>1</v>
      </c>
      <c r="J7" s="192"/>
      <c r="K7" s="124" t="str">
        <f>IF(J7&gt;0,+'Load 1'!$G$7," ")</f>
        <v> </v>
      </c>
      <c r="L7" s="78" t="str">
        <f>IF(J7&gt;0,J7*K7," ")</f>
        <v> </v>
      </c>
      <c r="M7" s="124" t="str">
        <f>IF(J7&gt;0,$N$101," ")</f>
        <v> </v>
      </c>
      <c r="N7" s="124" t="str">
        <f>IF(J7&gt;0,IF($J$101&gt;0,+M7*J7," ")," ")</f>
        <v> </v>
      </c>
      <c r="O7" s="125" t="str">
        <f>IF(J7&gt;0,IF($J$101&gt;0,+N7-L7," ")," ")</f>
        <v> </v>
      </c>
      <c r="P7" s="126">
        <v>1</v>
      </c>
      <c r="Q7" s="192"/>
      <c r="R7" s="124" t="str">
        <f>IF(Q7&gt;0,+'Load 1'!$G$7," ")</f>
        <v> </v>
      </c>
      <c r="S7" s="78" t="str">
        <f>IF(Q7&gt;0,Q7*R7," ")</f>
        <v> </v>
      </c>
      <c r="T7" s="124" t="str">
        <f>IF(Q7&gt;0,$U$101," ")</f>
        <v> </v>
      </c>
      <c r="U7" s="124" t="str">
        <f>IF(Q7&gt;0,IF($Q$101&gt;0,+T7*Q7," ")," ")</f>
        <v> </v>
      </c>
      <c r="V7" s="125" t="str">
        <f>IF(Q7&gt;0,IF($Q$101&gt;0,+U7-S7," ")," ")</f>
        <v> </v>
      </c>
      <c r="W7" s="126">
        <v>1</v>
      </c>
      <c r="X7" s="192"/>
      <c r="Y7" s="124" t="str">
        <f>IF(X7&gt;0,+'Load 1'!$G$7," ")</f>
        <v> </v>
      </c>
      <c r="Z7" s="78" t="str">
        <f aca="true" t="shared" si="0" ref="Z7:Z16">IF(X7&gt;0,X7*Y7," ")</f>
        <v> </v>
      </c>
      <c r="AA7" s="124" t="str">
        <f>IF(X7&gt;0,$AB$101," ")</f>
        <v> </v>
      </c>
      <c r="AB7" s="124" t="str">
        <f>IF(X7&gt;0,IF($X$101&gt;0,+AA7*X7," ")," ")</f>
        <v> </v>
      </c>
      <c r="AC7" s="125" t="str">
        <f>IF(X7&gt;0,IF($X$101&gt;0,+AB7-Z7," ")," ")</f>
        <v> </v>
      </c>
      <c r="AD7" s="126">
        <v>1</v>
      </c>
      <c r="AE7" s="192"/>
      <c r="AF7" s="124" t="str">
        <f>IF(AE7&gt;0,+'Load 1'!$G$7," ")</f>
        <v> </v>
      </c>
      <c r="AG7" s="78" t="str">
        <f aca="true" t="shared" si="1" ref="AG7:AG16">IF(AE7&gt;0,AE7*AF7," ")</f>
        <v> </v>
      </c>
      <c r="AH7" s="124" t="str">
        <f>IF(AE7&gt;0,$AI$101," ")</f>
        <v> </v>
      </c>
      <c r="AI7" s="124" t="str">
        <f>IF(AE7&gt;0,IF($AE$101&gt;0,+AH7*AE7," ")," ")</f>
        <v> </v>
      </c>
      <c r="AJ7" s="125" t="str">
        <f>IF(AE7&gt;0,IF($AE$101&gt;0,+AI7-AG7," ")," ")</f>
        <v> </v>
      </c>
      <c r="AK7" s="126">
        <v>1</v>
      </c>
      <c r="AL7" s="192"/>
      <c r="AM7" s="124" t="str">
        <f>IF(AL7&gt;0,+'Load 1'!$G$7," ")</f>
        <v> </v>
      </c>
      <c r="AN7" s="78" t="str">
        <f aca="true" t="shared" si="2" ref="AN7:AN16">IF(AL7&gt;0,AL7*AM7," ")</f>
        <v> </v>
      </c>
      <c r="AO7" s="124" t="str">
        <f>IF(AL7&gt;0,$AP$101," ")</f>
        <v> </v>
      </c>
      <c r="AP7" s="124" t="str">
        <f>IF(AL7&gt;0,IF($AL$101&gt;0,+AO7*AL7," ")," ")</f>
        <v> </v>
      </c>
      <c r="AQ7" s="125" t="str">
        <f>IF(AL7&gt;0,IF($AL$101&gt;0,+AP7-AN7," ")," ")</f>
        <v> </v>
      </c>
      <c r="AR7" s="126">
        <v>1</v>
      </c>
      <c r="AS7" s="192"/>
      <c r="AT7" s="124" t="str">
        <f>IF(AS7&gt;0,+'Load 1'!$G$7," ")</f>
        <v> </v>
      </c>
      <c r="AU7" s="78" t="str">
        <f aca="true" t="shared" si="3" ref="AU7:AU16">IF(AS7&gt;0,AS7*AT7," ")</f>
        <v> </v>
      </c>
      <c r="AV7" s="124" t="str">
        <f>IF(AS7&gt;0,$AW$101," ")</f>
        <v> </v>
      </c>
      <c r="AW7" s="124" t="str">
        <f>IF(AS7&gt;0,IF($AS$101&gt;0,+AV7*AS7," ")," ")</f>
        <v> </v>
      </c>
      <c r="AX7" s="125" t="str">
        <f>IF(AS7&gt;0,IF($AS$101&gt;0,+AW7-AU7," ")," ")</f>
        <v> </v>
      </c>
      <c r="AZ7" s="242" t="s">
        <v>4</v>
      </c>
      <c r="BA7" s="297">
        <f>SUM(C7,J7,Q7,X7,AE7,AL7,AS7)-CN7</f>
        <v>54</v>
      </c>
      <c r="BB7" s="243">
        <f>SUM(E7,L7,S7,Z7,AG7,AN7,AU7)</f>
        <v>26252.17461818182</v>
      </c>
      <c r="BC7" s="268">
        <f>+CB7</f>
        <v>54</v>
      </c>
      <c r="BD7" s="243">
        <f>SUM(G7,N7,U7,AB7,AI7,AP7,AW7)</f>
        <v>38828.132448979595</v>
      </c>
      <c r="BE7" s="287">
        <f aca="true" t="shared" si="4" ref="BE7:BE16">+BD7-BB7</f>
        <v>12575.957830797775</v>
      </c>
      <c r="BF7" s="287">
        <f>IF(BA7&gt;0,+BE7/BA7,0)</f>
        <v>232.88810797773658</v>
      </c>
      <c r="BG7" s="270" t="str">
        <f>IF(CC7=1,$BG$1,IF(CC7=0," ",$BG$2))</f>
        <v>Complete</v>
      </c>
      <c r="BJ7" s="114"/>
      <c r="BK7" s="109" t="s">
        <v>248</v>
      </c>
      <c r="BL7" s="109" t="s">
        <v>21</v>
      </c>
      <c r="BM7" s="109" t="s">
        <v>249</v>
      </c>
      <c r="BN7" s="109" t="s">
        <v>251</v>
      </c>
      <c r="BO7" s="274" t="s">
        <v>252</v>
      </c>
      <c r="BT7" s="291" t="s">
        <v>4</v>
      </c>
      <c r="BU7" s="264">
        <f>IF(BA7&gt;0,(+C7-CG7)*$BO$9,0)</f>
        <v>54</v>
      </c>
      <c r="BV7" s="264">
        <f>IF(BA7&gt;0,(+J7-CH7)*$BO$10,0)</f>
        <v>0</v>
      </c>
      <c r="BW7" s="264">
        <f>IF(BA7&gt;0,(+Q7-CI7)*$BO$11,0)</f>
        <v>0</v>
      </c>
      <c r="BX7" s="264">
        <f>IF(BA7&gt;0,(+X7-CJ7)*$BO$12,0)</f>
        <v>0</v>
      </c>
      <c r="BY7" s="264">
        <f>IF(BA7&gt;0,(+AE7-CK7)*$BO$13,0)</f>
        <v>0</v>
      </c>
      <c r="BZ7" s="264">
        <f>IF(BA7&gt;0,(+AL7-CL7)*$BO$14,0)</f>
        <v>0</v>
      </c>
      <c r="CA7" s="264">
        <f>IF(BA7&gt;0,(+AS7-CM7)*$BO$15,0)</f>
        <v>0</v>
      </c>
      <c r="CB7" s="284">
        <f>SUM(BU7:CA7)</f>
        <v>54</v>
      </c>
      <c r="CC7" s="282">
        <f>IF(BA7&gt;0,+CB7/BA7,0)</f>
        <v>1</v>
      </c>
      <c r="CF7" s="291" t="s">
        <v>4</v>
      </c>
      <c r="CG7" s="209">
        <v>0</v>
      </c>
      <c r="CH7" s="209"/>
      <c r="CI7" s="209"/>
      <c r="CJ7" s="209"/>
      <c r="CK7" s="209"/>
      <c r="CL7" s="209"/>
      <c r="CM7" s="209"/>
      <c r="CN7" s="284">
        <f>SUM(CG7:CM7)</f>
        <v>0</v>
      </c>
      <c r="CO7" s="290"/>
      <c r="CQ7" s="314"/>
      <c r="CR7" s="192"/>
      <c r="CT7" s="315"/>
      <c r="CU7" s="315"/>
      <c r="CV7" s="316"/>
    </row>
    <row r="8" spans="1:100" ht="21.75" customHeight="1" thickBot="1">
      <c r="A8" s="123" t="s">
        <v>42</v>
      </c>
      <c r="B8" s="108"/>
      <c r="C8" s="192">
        <v>50</v>
      </c>
      <c r="D8" s="124">
        <f>IF(C8&gt;0,+'Load 2'!$G$7," ")</f>
        <v>592.1300555555556</v>
      </c>
      <c r="E8" s="78">
        <f aca="true" t="shared" si="5" ref="E8:E16">IF(C8&gt;0,C8*D8," ")</f>
        <v>29606.50277777778</v>
      </c>
      <c r="F8" s="124">
        <f aca="true" t="shared" si="6" ref="F8:F16">IF(C8&gt;0,$G$101," ")</f>
        <v>719.0394897959184</v>
      </c>
      <c r="G8" s="124">
        <f aca="true" t="shared" si="7" ref="G8:G16">IF(C8&gt;0,IF($C$101&gt;0,+F8*C8," ")," ")</f>
        <v>35951.97448979592</v>
      </c>
      <c r="H8" s="125">
        <f aca="true" t="shared" si="8" ref="H8:H16">IF(C8&gt;0,IF($C$101&gt;0,+G8-E8," ")," ")</f>
        <v>6345.471712018138</v>
      </c>
      <c r="I8" s="126">
        <v>2</v>
      </c>
      <c r="J8" s="192">
        <v>40</v>
      </c>
      <c r="K8" s="124">
        <f>IF(J8&gt;0,+'Load 2'!$G$7," ")</f>
        <v>592.1300555555556</v>
      </c>
      <c r="L8" s="78">
        <f aca="true" t="shared" si="9" ref="L8:L16">IF(J8&gt;0,J8*K8," ")</f>
        <v>23685.202222222222</v>
      </c>
      <c r="M8" s="124">
        <f aca="true" t="shared" si="10" ref="M8:M16">IF(J8&gt;0,$N$101," ")</f>
        <v>773.6272073170733</v>
      </c>
      <c r="N8" s="124">
        <f aca="true" t="shared" si="11" ref="N8:N16">IF(J8&gt;0,IF($J$101&gt;0,+M8*J8," ")," ")</f>
        <v>30945.08829268293</v>
      </c>
      <c r="O8" s="125">
        <f aca="true" t="shared" si="12" ref="O8:O16">IF(J8&gt;0,IF($J$101&gt;0,+N8-L8," ")," ")</f>
        <v>7259.886070460707</v>
      </c>
      <c r="P8" s="126">
        <v>2</v>
      </c>
      <c r="Q8" s="192"/>
      <c r="R8" s="124" t="str">
        <f>IF(Q8&gt;0,+'Load 2'!$G$7," ")</f>
        <v> </v>
      </c>
      <c r="S8" s="78" t="str">
        <f aca="true" t="shared" si="13" ref="S8:S16">IF(Q8&gt;0,Q8*R8," ")</f>
        <v> </v>
      </c>
      <c r="T8" s="124" t="str">
        <f aca="true" t="shared" si="14" ref="T8:T16">IF(Q8&gt;0,$U$101," ")</f>
        <v> </v>
      </c>
      <c r="U8" s="124" t="str">
        <f aca="true" t="shared" si="15" ref="U8:U16">IF(Q8&gt;0,IF($Q$101&gt;0,+T8*Q8," ")," ")</f>
        <v> </v>
      </c>
      <c r="V8" s="125" t="str">
        <f aca="true" t="shared" si="16" ref="V8:V16">IF(Q8&gt;0,IF($Q$101&gt;0,+U8-S8," ")," ")</f>
        <v> </v>
      </c>
      <c r="W8" s="126">
        <v>2</v>
      </c>
      <c r="X8" s="192"/>
      <c r="Y8" s="124" t="str">
        <f>IF(X8&gt;0,+'Load 2'!$G$7," ")</f>
        <v> </v>
      </c>
      <c r="Z8" s="78" t="str">
        <f t="shared" si="0"/>
        <v> </v>
      </c>
      <c r="AA8" s="124" t="str">
        <f aca="true" t="shared" si="17" ref="AA8:AA16">IF(X8&gt;0,$AB$101," ")</f>
        <v> </v>
      </c>
      <c r="AB8" s="124" t="str">
        <f aca="true" t="shared" si="18" ref="AB8:AB16">IF(X8&gt;0,IF($X$101&gt;0,+AA8*X8," ")," ")</f>
        <v> </v>
      </c>
      <c r="AC8" s="125" t="str">
        <f aca="true" t="shared" si="19" ref="AC8:AC16">IF(X8&gt;0,IF($X$101&gt;0,+AB8-Z8," ")," ")</f>
        <v> </v>
      </c>
      <c r="AD8" s="126">
        <v>2</v>
      </c>
      <c r="AE8" s="192"/>
      <c r="AF8" s="124" t="str">
        <f>IF(AE8&gt;0,+'Load 2'!$G$7," ")</f>
        <v> </v>
      </c>
      <c r="AG8" s="78" t="str">
        <f t="shared" si="1"/>
        <v> </v>
      </c>
      <c r="AH8" s="124" t="str">
        <f aca="true" t="shared" si="20" ref="AH8:AH16">IF(AE8&gt;0,$AI$101," ")</f>
        <v> </v>
      </c>
      <c r="AI8" s="124" t="str">
        <f aca="true" t="shared" si="21" ref="AI8:AI16">IF(AE8&gt;0,IF($AE$101&gt;0,+AH8*AE8," ")," ")</f>
        <v> </v>
      </c>
      <c r="AJ8" s="125" t="str">
        <f aca="true" t="shared" si="22" ref="AJ8:AJ16">IF(AE8&gt;0,IF($AE$101&gt;0,+AI8-AG8," ")," ")</f>
        <v> </v>
      </c>
      <c r="AK8" s="126">
        <v>2</v>
      </c>
      <c r="AL8" s="192"/>
      <c r="AM8" s="124" t="str">
        <f>IF(AL8&gt;0,+'Load 2'!$G$7," ")</f>
        <v> </v>
      </c>
      <c r="AN8" s="78" t="str">
        <f t="shared" si="2"/>
        <v> </v>
      </c>
      <c r="AO8" s="124" t="str">
        <f aca="true" t="shared" si="23" ref="AO8:AO16">IF(AL8&gt;0,$AP$101," ")</f>
        <v> </v>
      </c>
      <c r="AP8" s="124" t="str">
        <f aca="true" t="shared" si="24" ref="AP8:AP16">IF(AL8&gt;0,IF($AL$101&gt;0,+AO8*AL8," ")," ")</f>
        <v> </v>
      </c>
      <c r="AQ8" s="125" t="str">
        <f aca="true" t="shared" si="25" ref="AQ8:AQ16">IF(AL8&gt;0,IF($AL$101&gt;0,+AP8-AN8," ")," ")</f>
        <v> </v>
      </c>
      <c r="AR8" s="126">
        <v>2</v>
      </c>
      <c r="AS8" s="192"/>
      <c r="AT8" s="124" t="str">
        <f>IF(AS8&gt;0,+'Load 2'!$G$7," ")</f>
        <v> </v>
      </c>
      <c r="AU8" s="78" t="str">
        <f t="shared" si="3"/>
        <v> </v>
      </c>
      <c r="AV8" s="124" t="str">
        <f aca="true" t="shared" si="26" ref="AV8:AV16">IF(AS8&gt;0,$AW$101," ")</f>
        <v> </v>
      </c>
      <c r="AW8" s="124" t="str">
        <f aca="true" t="shared" si="27" ref="AW8:AW16">IF(AS8&gt;0,IF($AS$101&gt;0,+AV8*AS8," ")," ")</f>
        <v> </v>
      </c>
      <c r="AX8" s="125" t="str">
        <f aca="true" t="shared" si="28" ref="AX8:AX16">IF(AS8&gt;0,IF($AS$101&gt;0,+AW8-AU8," ")," ")</f>
        <v> </v>
      </c>
      <c r="AZ8" s="127" t="s">
        <v>42</v>
      </c>
      <c r="BA8" s="298">
        <f>SUM(C8,J8,Q8,X8,AE8,AL8,AS8)-CN8</f>
        <v>90</v>
      </c>
      <c r="BB8" s="244">
        <f aca="true" t="shared" si="29" ref="BB8:BB16">SUM(E8,L8,S8,Z8,AG8,AN8,AU8)</f>
        <v>53291.705</v>
      </c>
      <c r="BC8" s="269">
        <f>+CB8</f>
        <v>90</v>
      </c>
      <c r="BD8" s="244">
        <f aca="true" t="shared" si="30" ref="BD8:BD16">SUM(G8,N8,U8,AB8,AI8,AP8,AW8)</f>
        <v>66897.06278247884</v>
      </c>
      <c r="BE8" s="288">
        <f t="shared" si="4"/>
        <v>13605.357782478837</v>
      </c>
      <c r="BF8" s="288">
        <f aca="true" t="shared" si="31" ref="BF8:BF16">IF(BA8&gt;0,+BE8/BA8,0)</f>
        <v>151.17064202754264</v>
      </c>
      <c r="BG8" s="271" t="str">
        <f aca="true" t="shared" si="32" ref="BG8:BG16">IF(CC8=1,$BG$1,IF(CC8=0," ",$BG$2))</f>
        <v>Complete</v>
      </c>
      <c r="BJ8" s="114"/>
      <c r="BK8" s="161" t="s">
        <v>247</v>
      </c>
      <c r="BL8" s="161" t="s">
        <v>253</v>
      </c>
      <c r="BM8" s="161" t="s">
        <v>0</v>
      </c>
      <c r="BN8" s="161" t="s">
        <v>250</v>
      </c>
      <c r="BO8" s="305" t="s">
        <v>250</v>
      </c>
      <c r="BT8" s="292" t="s">
        <v>42</v>
      </c>
      <c r="BU8" s="264">
        <f aca="true" t="shared" si="33" ref="BU8:BU16">IF(BA8&gt;0,(+C8-CG8)*$BO$9,0)</f>
        <v>50</v>
      </c>
      <c r="BV8" s="264">
        <f aca="true" t="shared" si="34" ref="BV8:BV16">IF(BA8&gt;0,(+J8-CH8)*$BO$10,0)</f>
        <v>40</v>
      </c>
      <c r="BW8" s="264">
        <f aca="true" t="shared" si="35" ref="BW8:BW16">IF(BA8&gt;0,(+Q8-CI8)*$BO$11,0)</f>
        <v>0</v>
      </c>
      <c r="BX8" s="264">
        <f aca="true" t="shared" si="36" ref="BX8:BX16">IF(BA8&gt;0,(+X8-CJ8)*$BO$12,0)</f>
        <v>0</v>
      </c>
      <c r="BY8" s="264">
        <f aca="true" t="shared" si="37" ref="BY8:BY16">IF(BA8&gt;0,(+AE8-CK8)*$BO$13,0)</f>
        <v>0</v>
      </c>
      <c r="BZ8" s="264">
        <f aca="true" t="shared" si="38" ref="BZ8:BZ16">IF(BA8&gt;0,(+AL8-CL8)*$BO$14,0)</f>
        <v>0</v>
      </c>
      <c r="CA8" s="264">
        <f aca="true" t="shared" si="39" ref="CA8:CA16">IF(BA8&gt;0,(+AS8-CM8)*$BO$15,0)</f>
        <v>0</v>
      </c>
      <c r="CB8" s="285">
        <f aca="true" t="shared" si="40" ref="CB8:CB16">SUM(BU8:CA8)</f>
        <v>90</v>
      </c>
      <c r="CC8" s="282">
        <f aca="true" t="shared" si="41" ref="CC8:CC16">IF(BA8&gt;0,+CB8/BA8,0)</f>
        <v>1</v>
      </c>
      <c r="CF8" s="292" t="s">
        <v>42</v>
      </c>
      <c r="CG8" s="209"/>
      <c r="CH8" s="209"/>
      <c r="CI8" s="209"/>
      <c r="CJ8" s="209"/>
      <c r="CK8" s="209"/>
      <c r="CL8" s="209"/>
      <c r="CM8" s="209"/>
      <c r="CN8" s="285">
        <f aca="true" t="shared" si="42" ref="CN8:CN16">SUM(CG8:CM8)</f>
        <v>0</v>
      </c>
      <c r="CO8" s="290"/>
      <c r="CQ8" s="103"/>
      <c r="CR8" s="192"/>
      <c r="CS8" s="315"/>
      <c r="CT8" s="315"/>
      <c r="CU8" s="315"/>
      <c r="CV8" s="316"/>
    </row>
    <row r="9" spans="1:100" ht="21.75" customHeight="1">
      <c r="A9" s="123" t="s">
        <v>43</v>
      </c>
      <c r="B9" s="108"/>
      <c r="C9" s="192"/>
      <c r="D9" s="124" t="str">
        <f>IF(C9&gt;0,+'Load 3'!$G$7," ")</f>
        <v> </v>
      </c>
      <c r="E9" s="78" t="str">
        <f t="shared" si="5"/>
        <v> </v>
      </c>
      <c r="F9" s="124" t="str">
        <f t="shared" si="6"/>
        <v> </v>
      </c>
      <c r="G9" s="124" t="str">
        <f t="shared" si="7"/>
        <v> </v>
      </c>
      <c r="H9" s="125" t="str">
        <f t="shared" si="8"/>
        <v> </v>
      </c>
      <c r="I9" s="126">
        <v>3</v>
      </c>
      <c r="J9" s="192"/>
      <c r="K9" s="124" t="str">
        <f>IF(J9&gt;0,+'Load 3'!$G$7," ")</f>
        <v> </v>
      </c>
      <c r="L9" s="78" t="str">
        <f t="shared" si="9"/>
        <v> </v>
      </c>
      <c r="M9" s="124" t="str">
        <f t="shared" si="10"/>
        <v> </v>
      </c>
      <c r="N9" s="124" t="str">
        <f t="shared" si="11"/>
        <v> </v>
      </c>
      <c r="O9" s="125" t="str">
        <f t="shared" si="12"/>
        <v> </v>
      </c>
      <c r="P9" s="126">
        <v>3</v>
      </c>
      <c r="Q9" s="192">
        <v>66</v>
      </c>
      <c r="R9" s="124">
        <f>IF(Q9&gt;0,+'Load 3'!$G$7," ")</f>
        <v>646.3440735294118</v>
      </c>
      <c r="S9" s="78">
        <f t="shared" si="13"/>
        <v>42658.708852941185</v>
      </c>
      <c r="T9" s="124">
        <f t="shared" si="14"/>
        <v>698.9824242424243</v>
      </c>
      <c r="U9" s="124">
        <f t="shared" si="15"/>
        <v>46132.840000000004</v>
      </c>
      <c r="V9" s="125">
        <f t="shared" si="16"/>
        <v>3474.131147058819</v>
      </c>
      <c r="W9" s="126">
        <v>3</v>
      </c>
      <c r="X9" s="192"/>
      <c r="Y9" s="124" t="str">
        <f>IF(X9&gt;0,+'Load 3'!$G$7," ")</f>
        <v> </v>
      </c>
      <c r="Z9" s="78" t="str">
        <f t="shared" si="0"/>
        <v> </v>
      </c>
      <c r="AA9" s="124" t="str">
        <f t="shared" si="17"/>
        <v> </v>
      </c>
      <c r="AB9" s="124" t="str">
        <f t="shared" si="18"/>
        <v> </v>
      </c>
      <c r="AC9" s="125" t="str">
        <f t="shared" si="19"/>
        <v> </v>
      </c>
      <c r="AD9" s="126">
        <v>3</v>
      </c>
      <c r="AE9" s="192"/>
      <c r="AF9" s="124" t="str">
        <f>IF(AE9&gt;0,+'Load 3'!$G$7," ")</f>
        <v> </v>
      </c>
      <c r="AG9" s="78" t="str">
        <f t="shared" si="1"/>
        <v> </v>
      </c>
      <c r="AH9" s="124" t="str">
        <f t="shared" si="20"/>
        <v> </v>
      </c>
      <c r="AI9" s="124" t="str">
        <f t="shared" si="21"/>
        <v> </v>
      </c>
      <c r="AJ9" s="125" t="str">
        <f t="shared" si="22"/>
        <v> </v>
      </c>
      <c r="AK9" s="126">
        <v>3</v>
      </c>
      <c r="AL9" s="192"/>
      <c r="AM9" s="124" t="str">
        <f>IF(AL9&gt;0,+'Load 3'!$G$7," ")</f>
        <v> </v>
      </c>
      <c r="AN9" s="78" t="str">
        <f t="shared" si="2"/>
        <v> </v>
      </c>
      <c r="AO9" s="124" t="str">
        <f t="shared" si="23"/>
        <v> </v>
      </c>
      <c r="AP9" s="124" t="str">
        <f t="shared" si="24"/>
        <v> </v>
      </c>
      <c r="AQ9" s="125" t="str">
        <f t="shared" si="25"/>
        <v> </v>
      </c>
      <c r="AR9" s="126">
        <v>3</v>
      </c>
      <c r="AS9" s="192"/>
      <c r="AT9" s="124" t="str">
        <f>IF(AS9&gt;0,+'Load 3'!$G$7," ")</f>
        <v> </v>
      </c>
      <c r="AU9" s="78" t="str">
        <f t="shared" si="3"/>
        <v> </v>
      </c>
      <c r="AV9" s="124" t="str">
        <f t="shared" si="26"/>
        <v> </v>
      </c>
      <c r="AW9" s="124" t="str">
        <f t="shared" si="27"/>
        <v> </v>
      </c>
      <c r="AX9" s="125" t="str">
        <f t="shared" si="28"/>
        <v> </v>
      </c>
      <c r="AZ9" s="127" t="s">
        <v>43</v>
      </c>
      <c r="BA9" s="298">
        <f aca="true" t="shared" si="43" ref="BA9:BA16">SUM(C9,J9,Q9,X9,AE9,AL9,AS9)-CN9</f>
        <v>66</v>
      </c>
      <c r="BB9" s="244">
        <f t="shared" si="29"/>
        <v>42658.708852941185</v>
      </c>
      <c r="BC9" s="269">
        <f aca="true" t="shared" si="44" ref="BC9:BC16">+CB9</f>
        <v>66</v>
      </c>
      <c r="BD9" s="244">
        <f t="shared" si="30"/>
        <v>46132.840000000004</v>
      </c>
      <c r="BE9" s="288">
        <f t="shared" si="4"/>
        <v>3474.131147058819</v>
      </c>
      <c r="BF9" s="288">
        <f t="shared" si="31"/>
        <v>52.63835071301241</v>
      </c>
      <c r="BG9" s="271" t="str">
        <f t="shared" si="32"/>
        <v>Complete</v>
      </c>
      <c r="BJ9" s="306" t="s">
        <v>97</v>
      </c>
      <c r="BK9" s="275">
        <f>+C$17</f>
        <v>147</v>
      </c>
      <c r="BL9" s="299">
        <f>+CG$17</f>
        <v>0</v>
      </c>
      <c r="BM9" s="275">
        <f>+BK9-BN9-BL9</f>
        <v>0</v>
      </c>
      <c r="BN9" s="275">
        <f>+$C$101</f>
        <v>147</v>
      </c>
      <c r="BO9" s="276">
        <f aca="true" t="shared" si="45" ref="BO9:BO15">IF(BK9&gt;0,+BN9/(BK9-BL9),0)</f>
        <v>1</v>
      </c>
      <c r="BP9" s="267"/>
      <c r="BQ9" s="263"/>
      <c r="BR9" s="263"/>
      <c r="BS9" s="263"/>
      <c r="BT9" s="292" t="s">
        <v>43</v>
      </c>
      <c r="BU9" s="264">
        <f t="shared" si="33"/>
        <v>0</v>
      </c>
      <c r="BV9" s="264">
        <f t="shared" si="34"/>
        <v>0</v>
      </c>
      <c r="BW9" s="264">
        <f t="shared" si="35"/>
        <v>66</v>
      </c>
      <c r="BX9" s="264">
        <f t="shared" si="36"/>
        <v>0</v>
      </c>
      <c r="BY9" s="264">
        <f t="shared" si="37"/>
        <v>0</v>
      </c>
      <c r="BZ9" s="264">
        <f t="shared" si="38"/>
        <v>0</v>
      </c>
      <c r="CA9" s="264">
        <f t="shared" si="39"/>
        <v>0</v>
      </c>
      <c r="CB9" s="285">
        <f t="shared" si="40"/>
        <v>66</v>
      </c>
      <c r="CC9" s="282">
        <f t="shared" si="41"/>
        <v>1</v>
      </c>
      <c r="CF9" s="292" t="s">
        <v>43</v>
      </c>
      <c r="CG9" s="209"/>
      <c r="CH9" s="209"/>
      <c r="CI9" s="209"/>
      <c r="CJ9" s="209"/>
      <c r="CK9" s="209"/>
      <c r="CL9" s="209"/>
      <c r="CM9" s="209"/>
      <c r="CN9" s="285">
        <f t="shared" si="42"/>
        <v>0</v>
      </c>
      <c r="CO9" s="290"/>
      <c r="CQ9" s="103"/>
      <c r="CR9" s="192"/>
      <c r="CS9" s="315"/>
      <c r="CT9" s="315"/>
      <c r="CU9" s="315"/>
      <c r="CV9" s="316"/>
    </row>
    <row r="10" spans="1:100" ht="21.75" customHeight="1">
      <c r="A10" s="123" t="s">
        <v>44</v>
      </c>
      <c r="B10" s="108"/>
      <c r="C10" s="192">
        <v>22</v>
      </c>
      <c r="D10" s="124">
        <f>IF(C10&gt;0,+'Load 4'!$G$7," ")</f>
        <v>509.59839999999997</v>
      </c>
      <c r="E10" s="78">
        <f t="shared" si="5"/>
        <v>11211.164799999999</v>
      </c>
      <c r="F10" s="124">
        <f t="shared" si="6"/>
        <v>719.0394897959184</v>
      </c>
      <c r="G10" s="124">
        <f t="shared" si="7"/>
        <v>15818.868775510204</v>
      </c>
      <c r="H10" s="125">
        <f t="shared" si="8"/>
        <v>4607.703975510205</v>
      </c>
      <c r="I10" s="126">
        <v>4</v>
      </c>
      <c r="J10" s="192">
        <v>22</v>
      </c>
      <c r="K10" s="124">
        <f>IF(J10&gt;0,+'Load 4'!$G$7," ")</f>
        <v>509.59839999999997</v>
      </c>
      <c r="L10" s="78">
        <f t="shared" si="9"/>
        <v>11211.164799999999</v>
      </c>
      <c r="M10" s="124">
        <f t="shared" si="10"/>
        <v>773.6272073170733</v>
      </c>
      <c r="N10" s="124">
        <f t="shared" si="11"/>
        <v>17019.79856097561</v>
      </c>
      <c r="O10" s="125">
        <f t="shared" si="12"/>
        <v>5808.633760975612</v>
      </c>
      <c r="P10" s="126">
        <v>4</v>
      </c>
      <c r="Q10" s="192"/>
      <c r="R10" s="124" t="str">
        <f>IF(Q10&gt;0,+'Load 4'!$G$7," ")</f>
        <v> </v>
      </c>
      <c r="S10" s="78" t="str">
        <f t="shared" si="13"/>
        <v> </v>
      </c>
      <c r="T10" s="124" t="str">
        <f t="shared" si="14"/>
        <v> </v>
      </c>
      <c r="U10" s="124" t="str">
        <f t="shared" si="15"/>
        <v> </v>
      </c>
      <c r="V10" s="125" t="str">
        <f t="shared" si="16"/>
        <v> </v>
      </c>
      <c r="W10" s="126">
        <v>4</v>
      </c>
      <c r="X10" s="192"/>
      <c r="Y10" s="124" t="str">
        <f>IF(X10&gt;0,+'Load 4'!$G$7," ")</f>
        <v> </v>
      </c>
      <c r="Z10" s="78" t="str">
        <f t="shared" si="0"/>
        <v> </v>
      </c>
      <c r="AA10" s="124" t="str">
        <f t="shared" si="17"/>
        <v> </v>
      </c>
      <c r="AB10" s="124" t="str">
        <f t="shared" si="18"/>
        <v> </v>
      </c>
      <c r="AC10" s="125" t="str">
        <f t="shared" si="19"/>
        <v> </v>
      </c>
      <c r="AD10" s="126">
        <v>4</v>
      </c>
      <c r="AE10" s="192"/>
      <c r="AF10" s="124" t="str">
        <f>IF(AE10&gt;0,+'Load 4'!$G$7," ")</f>
        <v> </v>
      </c>
      <c r="AG10" s="78" t="str">
        <f t="shared" si="1"/>
        <v> </v>
      </c>
      <c r="AH10" s="124" t="str">
        <f t="shared" si="20"/>
        <v> </v>
      </c>
      <c r="AI10" s="124" t="str">
        <f t="shared" si="21"/>
        <v> </v>
      </c>
      <c r="AJ10" s="125" t="str">
        <f t="shared" si="22"/>
        <v> </v>
      </c>
      <c r="AK10" s="126">
        <v>4</v>
      </c>
      <c r="AL10" s="192"/>
      <c r="AM10" s="124" t="str">
        <f>IF(AL10&gt;0,+'Load 4'!$G$7," ")</f>
        <v> </v>
      </c>
      <c r="AN10" s="78" t="str">
        <f t="shared" si="2"/>
        <v> </v>
      </c>
      <c r="AO10" s="124" t="str">
        <f t="shared" si="23"/>
        <v> </v>
      </c>
      <c r="AP10" s="124" t="str">
        <f t="shared" si="24"/>
        <v> </v>
      </c>
      <c r="AQ10" s="125" t="str">
        <f t="shared" si="25"/>
        <v> </v>
      </c>
      <c r="AR10" s="126">
        <v>4</v>
      </c>
      <c r="AS10" s="192"/>
      <c r="AT10" s="124" t="str">
        <f>IF(AS10&gt;0,+'Load 4'!$G$7," ")</f>
        <v> </v>
      </c>
      <c r="AU10" s="78" t="str">
        <f t="shared" si="3"/>
        <v> </v>
      </c>
      <c r="AV10" s="124" t="str">
        <f t="shared" si="26"/>
        <v> </v>
      </c>
      <c r="AW10" s="124" t="str">
        <f t="shared" si="27"/>
        <v> </v>
      </c>
      <c r="AX10" s="125" t="str">
        <f t="shared" si="28"/>
        <v> </v>
      </c>
      <c r="AZ10" s="127" t="s">
        <v>44</v>
      </c>
      <c r="BA10" s="298">
        <f t="shared" si="43"/>
        <v>44</v>
      </c>
      <c r="BB10" s="244">
        <f t="shared" si="29"/>
        <v>22422.329599999997</v>
      </c>
      <c r="BC10" s="269">
        <f t="shared" si="44"/>
        <v>44</v>
      </c>
      <c r="BD10" s="244">
        <f t="shared" si="30"/>
        <v>32838.667336485814</v>
      </c>
      <c r="BE10" s="288">
        <f t="shared" si="4"/>
        <v>10416.337736485817</v>
      </c>
      <c r="BF10" s="288">
        <f t="shared" si="31"/>
        <v>236.73494855649585</v>
      </c>
      <c r="BG10" s="271" t="str">
        <f t="shared" si="32"/>
        <v>Complete</v>
      </c>
      <c r="BJ10" s="307" t="s">
        <v>127</v>
      </c>
      <c r="BK10" s="275">
        <f>+J$17</f>
        <v>82</v>
      </c>
      <c r="BL10" s="299">
        <f>+CH$17</f>
        <v>0</v>
      </c>
      <c r="BM10" s="275">
        <f aca="true" t="shared" si="46" ref="BM10:BM15">+BK10-BN10-BL10</f>
        <v>0</v>
      </c>
      <c r="BN10" s="275">
        <f>+$J$101</f>
        <v>82</v>
      </c>
      <c r="BO10" s="276">
        <f t="shared" si="45"/>
        <v>1</v>
      </c>
      <c r="BP10" s="267"/>
      <c r="BQ10" s="263"/>
      <c r="BR10" s="263"/>
      <c r="BS10" s="263"/>
      <c r="BT10" s="292" t="s">
        <v>44</v>
      </c>
      <c r="BU10" s="264">
        <f t="shared" si="33"/>
        <v>22</v>
      </c>
      <c r="BV10" s="264">
        <f t="shared" si="34"/>
        <v>22</v>
      </c>
      <c r="BW10" s="264">
        <f t="shared" si="35"/>
        <v>0</v>
      </c>
      <c r="BX10" s="264">
        <f t="shared" si="36"/>
        <v>0</v>
      </c>
      <c r="BY10" s="264">
        <f t="shared" si="37"/>
        <v>0</v>
      </c>
      <c r="BZ10" s="264">
        <f t="shared" si="38"/>
        <v>0</v>
      </c>
      <c r="CA10" s="264">
        <f t="shared" si="39"/>
        <v>0</v>
      </c>
      <c r="CB10" s="285">
        <f t="shared" si="40"/>
        <v>44</v>
      </c>
      <c r="CC10" s="282">
        <f t="shared" si="41"/>
        <v>1</v>
      </c>
      <c r="CF10" s="292" t="s">
        <v>44</v>
      </c>
      <c r="CG10" s="209"/>
      <c r="CH10" s="209"/>
      <c r="CI10" s="209"/>
      <c r="CJ10" s="209"/>
      <c r="CK10" s="209"/>
      <c r="CL10" s="209"/>
      <c r="CM10" s="209"/>
      <c r="CN10" s="285">
        <f t="shared" si="42"/>
        <v>0</v>
      </c>
      <c r="CO10" s="290"/>
      <c r="CQ10" s="103"/>
      <c r="CR10" s="192"/>
      <c r="CS10" s="315"/>
      <c r="CT10" s="315"/>
      <c r="CU10" s="315"/>
      <c r="CV10" s="316"/>
    </row>
    <row r="11" spans="1:100" ht="21.75" customHeight="1">
      <c r="A11" s="123" t="s">
        <v>45</v>
      </c>
      <c r="B11" s="108"/>
      <c r="C11" s="192">
        <v>21</v>
      </c>
      <c r="D11" s="124">
        <f>IF(C11&gt;0,+'Load 5'!$G$7," ")</f>
        <v>461.98782114895124</v>
      </c>
      <c r="E11" s="78">
        <f t="shared" si="5"/>
        <v>9701.744244127976</v>
      </c>
      <c r="F11" s="124">
        <f t="shared" si="6"/>
        <v>719.0394897959184</v>
      </c>
      <c r="G11" s="124">
        <f t="shared" si="7"/>
        <v>15099.829285714286</v>
      </c>
      <c r="H11" s="125">
        <f t="shared" si="8"/>
        <v>5398.08504158631</v>
      </c>
      <c r="I11" s="126">
        <v>5</v>
      </c>
      <c r="J11" s="192">
        <v>20</v>
      </c>
      <c r="K11" s="124">
        <f>IF(J11&gt;0,+'Load 5'!$G$7," ")</f>
        <v>461.98782114895124</v>
      </c>
      <c r="L11" s="78">
        <f t="shared" si="9"/>
        <v>9239.756422979024</v>
      </c>
      <c r="M11" s="124">
        <f t="shared" si="10"/>
        <v>773.6272073170733</v>
      </c>
      <c r="N11" s="124">
        <f t="shared" si="11"/>
        <v>15472.544146341465</v>
      </c>
      <c r="O11" s="125">
        <f t="shared" si="12"/>
        <v>6232.78772336244</v>
      </c>
      <c r="P11" s="126">
        <v>5</v>
      </c>
      <c r="Q11" s="192"/>
      <c r="R11" s="124" t="str">
        <f>IF(Q11&gt;0,+'Load 5'!$G$7," ")</f>
        <v> </v>
      </c>
      <c r="S11" s="78" t="str">
        <f t="shared" si="13"/>
        <v> </v>
      </c>
      <c r="T11" s="124" t="str">
        <f t="shared" si="14"/>
        <v> </v>
      </c>
      <c r="U11" s="124" t="str">
        <f t="shared" si="15"/>
        <v> </v>
      </c>
      <c r="V11" s="125" t="str">
        <f t="shared" si="16"/>
        <v> </v>
      </c>
      <c r="W11" s="126">
        <v>5</v>
      </c>
      <c r="X11" s="192"/>
      <c r="Y11" s="124" t="str">
        <f>IF(X11&gt;0,+'Load 5'!$G$7," ")</f>
        <v> </v>
      </c>
      <c r="Z11" s="78" t="str">
        <f t="shared" si="0"/>
        <v> </v>
      </c>
      <c r="AA11" s="124" t="str">
        <f t="shared" si="17"/>
        <v> </v>
      </c>
      <c r="AB11" s="124" t="str">
        <f t="shared" si="18"/>
        <v> </v>
      </c>
      <c r="AC11" s="125" t="str">
        <f t="shared" si="19"/>
        <v> </v>
      </c>
      <c r="AD11" s="126">
        <v>5</v>
      </c>
      <c r="AE11" s="192"/>
      <c r="AF11" s="124" t="str">
        <f>IF(AE11&gt;0,+'Load 5'!$G$7," ")</f>
        <v> </v>
      </c>
      <c r="AG11" s="78" t="str">
        <f t="shared" si="1"/>
        <v> </v>
      </c>
      <c r="AH11" s="124" t="str">
        <f t="shared" si="20"/>
        <v> </v>
      </c>
      <c r="AI11" s="124" t="str">
        <f t="shared" si="21"/>
        <v> </v>
      </c>
      <c r="AJ11" s="125" t="str">
        <f t="shared" si="22"/>
        <v> </v>
      </c>
      <c r="AK11" s="126">
        <v>5</v>
      </c>
      <c r="AL11" s="192"/>
      <c r="AM11" s="124" t="str">
        <f>IF(AL11&gt;0,+'Load 5'!$G$7," ")</f>
        <v> </v>
      </c>
      <c r="AN11" s="78" t="str">
        <f t="shared" si="2"/>
        <v> </v>
      </c>
      <c r="AO11" s="124" t="str">
        <f t="shared" si="23"/>
        <v> </v>
      </c>
      <c r="AP11" s="124" t="str">
        <f t="shared" si="24"/>
        <v> </v>
      </c>
      <c r="AQ11" s="125" t="str">
        <f t="shared" si="25"/>
        <v> </v>
      </c>
      <c r="AR11" s="126">
        <v>5</v>
      </c>
      <c r="AS11" s="192"/>
      <c r="AT11" s="124" t="str">
        <f>IF(AS11&gt;0,+'Load 5'!$G$7," ")</f>
        <v> </v>
      </c>
      <c r="AU11" s="78" t="str">
        <f t="shared" si="3"/>
        <v> </v>
      </c>
      <c r="AV11" s="124" t="str">
        <f t="shared" si="26"/>
        <v> </v>
      </c>
      <c r="AW11" s="124" t="str">
        <f t="shared" si="27"/>
        <v> </v>
      </c>
      <c r="AX11" s="125" t="str">
        <f t="shared" si="28"/>
        <v> </v>
      </c>
      <c r="AZ11" s="127" t="s">
        <v>45</v>
      </c>
      <c r="BA11" s="298">
        <f t="shared" si="43"/>
        <v>41</v>
      </c>
      <c r="BB11" s="244">
        <f t="shared" si="29"/>
        <v>18941.500667107</v>
      </c>
      <c r="BC11" s="269">
        <f t="shared" si="44"/>
        <v>41</v>
      </c>
      <c r="BD11" s="244">
        <f t="shared" si="30"/>
        <v>30572.37343205575</v>
      </c>
      <c r="BE11" s="288">
        <f t="shared" si="4"/>
        <v>11630.872764948748</v>
      </c>
      <c r="BF11" s="288">
        <f t="shared" si="31"/>
        <v>283.67982353533534</v>
      </c>
      <c r="BG11" s="271" t="str">
        <f t="shared" si="32"/>
        <v>Complete</v>
      </c>
      <c r="BJ11" s="307" t="s">
        <v>128</v>
      </c>
      <c r="BK11" s="275">
        <f>+Q$17</f>
        <v>66</v>
      </c>
      <c r="BL11" s="299">
        <f>+CI$17</f>
        <v>0</v>
      </c>
      <c r="BM11" s="275">
        <f t="shared" si="46"/>
        <v>0</v>
      </c>
      <c r="BN11" s="275">
        <f>+$Q$101</f>
        <v>66</v>
      </c>
      <c r="BO11" s="276">
        <f t="shared" si="45"/>
        <v>1</v>
      </c>
      <c r="BP11" s="267"/>
      <c r="BQ11" s="263"/>
      <c r="BR11" s="263"/>
      <c r="BS11" s="263"/>
      <c r="BT11" s="292" t="s">
        <v>45</v>
      </c>
      <c r="BU11" s="264">
        <f t="shared" si="33"/>
        <v>21</v>
      </c>
      <c r="BV11" s="264">
        <f t="shared" si="34"/>
        <v>20</v>
      </c>
      <c r="BW11" s="264">
        <f t="shared" si="35"/>
        <v>0</v>
      </c>
      <c r="BX11" s="264">
        <f t="shared" si="36"/>
        <v>0</v>
      </c>
      <c r="BY11" s="264">
        <f t="shared" si="37"/>
        <v>0</v>
      </c>
      <c r="BZ11" s="264">
        <f t="shared" si="38"/>
        <v>0</v>
      </c>
      <c r="CA11" s="264">
        <f t="shared" si="39"/>
        <v>0</v>
      </c>
      <c r="CB11" s="285">
        <f t="shared" si="40"/>
        <v>41</v>
      </c>
      <c r="CC11" s="282">
        <f t="shared" si="41"/>
        <v>1</v>
      </c>
      <c r="CF11" s="292" t="s">
        <v>45</v>
      </c>
      <c r="CG11" s="209"/>
      <c r="CH11" s="209"/>
      <c r="CI11" s="209"/>
      <c r="CJ11" s="209"/>
      <c r="CK11" s="209"/>
      <c r="CL11" s="209"/>
      <c r="CM11" s="209"/>
      <c r="CN11" s="285">
        <f t="shared" si="42"/>
        <v>0</v>
      </c>
      <c r="CO11" s="290"/>
      <c r="CQ11" s="103"/>
      <c r="CR11" s="192"/>
      <c r="CS11" s="315"/>
      <c r="CT11" s="315"/>
      <c r="CU11" s="315"/>
      <c r="CV11" s="316"/>
    </row>
    <row r="12" spans="1:100" ht="21.75" customHeight="1">
      <c r="A12" s="123" t="s">
        <v>46</v>
      </c>
      <c r="B12" s="108"/>
      <c r="C12" s="192"/>
      <c r="D12" s="124" t="str">
        <f>IF(C12&gt;0,+'Load 6'!$G$7," ")</f>
        <v> </v>
      </c>
      <c r="E12" s="78" t="str">
        <f t="shared" si="5"/>
        <v> </v>
      </c>
      <c r="F12" s="124" t="str">
        <f t="shared" si="6"/>
        <v> </v>
      </c>
      <c r="G12" s="124" t="str">
        <f t="shared" si="7"/>
        <v> </v>
      </c>
      <c r="H12" s="125" t="str">
        <f t="shared" si="8"/>
        <v> </v>
      </c>
      <c r="I12" s="126">
        <v>6</v>
      </c>
      <c r="J12" s="192"/>
      <c r="K12" s="124" t="str">
        <f>IF(J12&gt;0,+'Load 6'!$G$7," ")</f>
        <v> </v>
      </c>
      <c r="L12" s="78" t="str">
        <f t="shared" si="9"/>
        <v> </v>
      </c>
      <c r="M12" s="124" t="str">
        <f t="shared" si="10"/>
        <v> </v>
      </c>
      <c r="N12" s="124" t="str">
        <f t="shared" si="11"/>
        <v> </v>
      </c>
      <c r="O12" s="125" t="str">
        <f t="shared" si="12"/>
        <v> </v>
      </c>
      <c r="P12" s="126">
        <v>6</v>
      </c>
      <c r="Q12" s="192"/>
      <c r="R12" s="124" t="str">
        <f>IF(Q12&gt;0,+'Load 6'!$G$7," ")</f>
        <v> </v>
      </c>
      <c r="S12" s="78" t="str">
        <f t="shared" si="13"/>
        <v> </v>
      </c>
      <c r="T12" s="124" t="str">
        <f t="shared" si="14"/>
        <v> </v>
      </c>
      <c r="U12" s="124" t="str">
        <f t="shared" si="15"/>
        <v> </v>
      </c>
      <c r="V12" s="125" t="str">
        <f t="shared" si="16"/>
        <v> </v>
      </c>
      <c r="W12" s="126">
        <v>6</v>
      </c>
      <c r="X12" s="192"/>
      <c r="Y12" s="124" t="str">
        <f>IF(X12&gt;0,+'Load 6'!$G$7," ")</f>
        <v> </v>
      </c>
      <c r="Z12" s="78" t="str">
        <f t="shared" si="0"/>
        <v> </v>
      </c>
      <c r="AA12" s="124" t="str">
        <f t="shared" si="17"/>
        <v> </v>
      </c>
      <c r="AB12" s="124" t="str">
        <f t="shared" si="18"/>
        <v> </v>
      </c>
      <c r="AC12" s="125" t="str">
        <f t="shared" si="19"/>
        <v> </v>
      </c>
      <c r="AD12" s="126">
        <v>6</v>
      </c>
      <c r="AE12" s="192"/>
      <c r="AF12" s="124" t="str">
        <f>IF(AE12&gt;0,+'Load 6'!$G$7," ")</f>
        <v> </v>
      </c>
      <c r="AG12" s="78" t="str">
        <f t="shared" si="1"/>
        <v> </v>
      </c>
      <c r="AH12" s="124" t="str">
        <f t="shared" si="20"/>
        <v> </v>
      </c>
      <c r="AI12" s="124" t="str">
        <f t="shared" si="21"/>
        <v> </v>
      </c>
      <c r="AJ12" s="125" t="str">
        <f t="shared" si="22"/>
        <v> </v>
      </c>
      <c r="AK12" s="126">
        <v>6</v>
      </c>
      <c r="AL12" s="192"/>
      <c r="AM12" s="124" t="str">
        <f>IF(AL12&gt;0,+'Load 6'!$G$7," ")</f>
        <v> </v>
      </c>
      <c r="AN12" s="78" t="str">
        <f t="shared" si="2"/>
        <v> </v>
      </c>
      <c r="AO12" s="124" t="str">
        <f t="shared" si="23"/>
        <v> </v>
      </c>
      <c r="AP12" s="124" t="str">
        <f t="shared" si="24"/>
        <v> </v>
      </c>
      <c r="AQ12" s="125" t="str">
        <f t="shared" si="25"/>
        <v> </v>
      </c>
      <c r="AR12" s="126">
        <v>6</v>
      </c>
      <c r="AS12" s="192"/>
      <c r="AT12" s="124" t="str">
        <f>IF(AS12&gt;0,+'Load 6'!$G$7," ")</f>
        <v> </v>
      </c>
      <c r="AU12" s="78" t="str">
        <f t="shared" si="3"/>
        <v> </v>
      </c>
      <c r="AV12" s="124" t="str">
        <f t="shared" si="26"/>
        <v> </v>
      </c>
      <c r="AW12" s="124" t="str">
        <f t="shared" si="27"/>
        <v> </v>
      </c>
      <c r="AX12" s="125" t="str">
        <f t="shared" si="28"/>
        <v> </v>
      </c>
      <c r="AZ12" s="127" t="s">
        <v>46</v>
      </c>
      <c r="BA12" s="298">
        <f t="shared" si="43"/>
        <v>0</v>
      </c>
      <c r="BB12" s="244">
        <f t="shared" si="29"/>
        <v>0</v>
      </c>
      <c r="BC12" s="269">
        <f t="shared" si="44"/>
        <v>0</v>
      </c>
      <c r="BD12" s="244">
        <f t="shared" si="30"/>
        <v>0</v>
      </c>
      <c r="BE12" s="288">
        <f t="shared" si="4"/>
        <v>0</v>
      </c>
      <c r="BF12" s="288">
        <f t="shared" si="31"/>
        <v>0</v>
      </c>
      <c r="BG12" s="271" t="str">
        <f t="shared" si="32"/>
        <v> </v>
      </c>
      <c r="BJ12" s="307" t="s">
        <v>129</v>
      </c>
      <c r="BK12" s="275">
        <f>+X$17</f>
        <v>0</v>
      </c>
      <c r="BL12" s="299">
        <f>+CJ$17</f>
        <v>0</v>
      </c>
      <c r="BM12" s="275">
        <f t="shared" si="46"/>
        <v>0</v>
      </c>
      <c r="BN12" s="275">
        <f>+$X$101</f>
        <v>0</v>
      </c>
      <c r="BO12" s="276">
        <f t="shared" si="45"/>
        <v>0</v>
      </c>
      <c r="BP12" s="267"/>
      <c r="BQ12" s="263"/>
      <c r="BR12" s="263"/>
      <c r="BS12" s="263"/>
      <c r="BT12" s="292" t="s">
        <v>46</v>
      </c>
      <c r="BU12" s="264">
        <f t="shared" si="33"/>
        <v>0</v>
      </c>
      <c r="BV12" s="264">
        <f t="shared" si="34"/>
        <v>0</v>
      </c>
      <c r="BW12" s="264">
        <f t="shared" si="35"/>
        <v>0</v>
      </c>
      <c r="BX12" s="264">
        <f t="shared" si="36"/>
        <v>0</v>
      </c>
      <c r="BY12" s="264">
        <f t="shared" si="37"/>
        <v>0</v>
      </c>
      <c r="BZ12" s="264">
        <f t="shared" si="38"/>
        <v>0</v>
      </c>
      <c r="CA12" s="264">
        <f t="shared" si="39"/>
        <v>0</v>
      </c>
      <c r="CB12" s="285">
        <f t="shared" si="40"/>
        <v>0</v>
      </c>
      <c r="CC12" s="282">
        <f t="shared" si="41"/>
        <v>0</v>
      </c>
      <c r="CF12" s="292" t="s">
        <v>46</v>
      </c>
      <c r="CG12" s="209"/>
      <c r="CH12" s="209"/>
      <c r="CI12" s="209"/>
      <c r="CJ12" s="209"/>
      <c r="CK12" s="209"/>
      <c r="CL12" s="209"/>
      <c r="CM12" s="209"/>
      <c r="CN12" s="285">
        <f t="shared" si="42"/>
        <v>0</v>
      </c>
      <c r="CO12" s="290"/>
      <c r="CQ12" s="103"/>
      <c r="CR12" s="192"/>
      <c r="CS12" s="315"/>
      <c r="CT12" s="315"/>
      <c r="CU12" s="315"/>
      <c r="CV12" s="316"/>
    </row>
    <row r="13" spans="1:100" ht="21.75" customHeight="1">
      <c r="A13" s="123" t="s">
        <v>47</v>
      </c>
      <c r="B13" s="108"/>
      <c r="C13" s="192"/>
      <c r="D13" s="124" t="str">
        <f>IF(C13&gt;0,+'Load 7'!$G$7," ")</f>
        <v> </v>
      </c>
      <c r="E13" s="78" t="str">
        <f t="shared" si="5"/>
        <v> </v>
      </c>
      <c r="F13" s="124" t="str">
        <f t="shared" si="6"/>
        <v> </v>
      </c>
      <c r="G13" s="124" t="str">
        <f t="shared" si="7"/>
        <v> </v>
      </c>
      <c r="H13" s="125" t="str">
        <f t="shared" si="8"/>
        <v> </v>
      </c>
      <c r="I13" s="126">
        <v>7</v>
      </c>
      <c r="J13" s="192"/>
      <c r="K13" s="124" t="str">
        <f>IF(J13&gt;0,+'Load 7'!$G$7," ")</f>
        <v> </v>
      </c>
      <c r="L13" s="78" t="str">
        <f t="shared" si="9"/>
        <v> </v>
      </c>
      <c r="M13" s="124" t="str">
        <f t="shared" si="10"/>
        <v> </v>
      </c>
      <c r="N13" s="124" t="str">
        <f t="shared" si="11"/>
        <v> </v>
      </c>
      <c r="O13" s="125" t="str">
        <f t="shared" si="12"/>
        <v> </v>
      </c>
      <c r="P13" s="126">
        <v>7</v>
      </c>
      <c r="Q13" s="192"/>
      <c r="R13" s="124" t="str">
        <f>IF(Q13&gt;0,+'Load 7'!$G$7," ")</f>
        <v> </v>
      </c>
      <c r="S13" s="78" t="str">
        <f t="shared" si="13"/>
        <v> </v>
      </c>
      <c r="T13" s="124" t="str">
        <f t="shared" si="14"/>
        <v> </v>
      </c>
      <c r="U13" s="124" t="str">
        <f t="shared" si="15"/>
        <v> </v>
      </c>
      <c r="V13" s="125" t="str">
        <f t="shared" si="16"/>
        <v> </v>
      </c>
      <c r="W13" s="126">
        <v>7</v>
      </c>
      <c r="X13" s="192"/>
      <c r="Y13" s="124" t="str">
        <f>IF(X13&gt;0,+'Load 7'!$G$7," ")</f>
        <v> </v>
      </c>
      <c r="Z13" s="78" t="str">
        <f t="shared" si="0"/>
        <v> </v>
      </c>
      <c r="AA13" s="124" t="str">
        <f t="shared" si="17"/>
        <v> </v>
      </c>
      <c r="AB13" s="124" t="str">
        <f t="shared" si="18"/>
        <v> </v>
      </c>
      <c r="AC13" s="125" t="str">
        <f t="shared" si="19"/>
        <v> </v>
      </c>
      <c r="AD13" s="126">
        <v>7</v>
      </c>
      <c r="AE13" s="192"/>
      <c r="AF13" s="124" t="str">
        <f>IF(AE13&gt;0,+'Load 7'!$G$7," ")</f>
        <v> </v>
      </c>
      <c r="AG13" s="78" t="str">
        <f t="shared" si="1"/>
        <v> </v>
      </c>
      <c r="AH13" s="124" t="str">
        <f t="shared" si="20"/>
        <v> </v>
      </c>
      <c r="AI13" s="124" t="str">
        <f t="shared" si="21"/>
        <v> </v>
      </c>
      <c r="AJ13" s="125" t="str">
        <f t="shared" si="22"/>
        <v> </v>
      </c>
      <c r="AK13" s="126">
        <v>7</v>
      </c>
      <c r="AL13" s="192"/>
      <c r="AM13" s="124" t="str">
        <f>IF(AL13&gt;0,+'Load 7'!$G$7," ")</f>
        <v> </v>
      </c>
      <c r="AN13" s="78" t="str">
        <f t="shared" si="2"/>
        <v> </v>
      </c>
      <c r="AO13" s="124" t="str">
        <f t="shared" si="23"/>
        <v> </v>
      </c>
      <c r="AP13" s="124" t="str">
        <f t="shared" si="24"/>
        <v> </v>
      </c>
      <c r="AQ13" s="125" t="str">
        <f t="shared" si="25"/>
        <v> </v>
      </c>
      <c r="AR13" s="126">
        <v>7</v>
      </c>
      <c r="AS13" s="192"/>
      <c r="AT13" s="124" t="str">
        <f>IF(AS13&gt;0,+'Load 7'!$G$7," ")</f>
        <v> </v>
      </c>
      <c r="AU13" s="78" t="str">
        <f t="shared" si="3"/>
        <v> </v>
      </c>
      <c r="AV13" s="124" t="str">
        <f t="shared" si="26"/>
        <v> </v>
      </c>
      <c r="AW13" s="124" t="str">
        <f t="shared" si="27"/>
        <v> </v>
      </c>
      <c r="AX13" s="125" t="str">
        <f t="shared" si="28"/>
        <v> </v>
      </c>
      <c r="AZ13" s="127" t="s">
        <v>47</v>
      </c>
      <c r="BA13" s="298">
        <f t="shared" si="43"/>
        <v>0</v>
      </c>
      <c r="BB13" s="244">
        <f t="shared" si="29"/>
        <v>0</v>
      </c>
      <c r="BC13" s="269">
        <f t="shared" si="44"/>
        <v>0</v>
      </c>
      <c r="BD13" s="244">
        <f t="shared" si="30"/>
        <v>0</v>
      </c>
      <c r="BE13" s="288">
        <f t="shared" si="4"/>
        <v>0</v>
      </c>
      <c r="BF13" s="288">
        <f t="shared" si="31"/>
        <v>0</v>
      </c>
      <c r="BG13" s="271" t="str">
        <f t="shared" si="32"/>
        <v> </v>
      </c>
      <c r="BJ13" s="307" t="s">
        <v>130</v>
      </c>
      <c r="BK13" s="275">
        <f>+AE$17</f>
        <v>0</v>
      </c>
      <c r="BL13" s="299">
        <f>+CK$17</f>
        <v>0</v>
      </c>
      <c r="BM13" s="275">
        <f t="shared" si="46"/>
        <v>0</v>
      </c>
      <c r="BN13" s="275">
        <f>+$AE$101</f>
        <v>0</v>
      </c>
      <c r="BO13" s="276">
        <f t="shared" si="45"/>
        <v>0</v>
      </c>
      <c r="BP13" s="267"/>
      <c r="BQ13" s="263"/>
      <c r="BR13" s="263"/>
      <c r="BS13" s="263"/>
      <c r="BT13" s="292" t="s">
        <v>47</v>
      </c>
      <c r="BU13" s="264">
        <f t="shared" si="33"/>
        <v>0</v>
      </c>
      <c r="BV13" s="264">
        <f t="shared" si="34"/>
        <v>0</v>
      </c>
      <c r="BW13" s="264">
        <f t="shared" si="35"/>
        <v>0</v>
      </c>
      <c r="BX13" s="264">
        <f t="shared" si="36"/>
        <v>0</v>
      </c>
      <c r="BY13" s="264">
        <f t="shared" si="37"/>
        <v>0</v>
      </c>
      <c r="BZ13" s="264">
        <f t="shared" si="38"/>
        <v>0</v>
      </c>
      <c r="CA13" s="264">
        <f t="shared" si="39"/>
        <v>0</v>
      </c>
      <c r="CB13" s="285">
        <f t="shared" si="40"/>
        <v>0</v>
      </c>
      <c r="CC13" s="282">
        <f t="shared" si="41"/>
        <v>0</v>
      </c>
      <c r="CF13" s="292" t="s">
        <v>47</v>
      </c>
      <c r="CG13" s="209"/>
      <c r="CH13" s="209"/>
      <c r="CI13" s="209"/>
      <c r="CJ13" s="209"/>
      <c r="CK13" s="209"/>
      <c r="CL13" s="209"/>
      <c r="CM13" s="209"/>
      <c r="CN13" s="285">
        <f t="shared" si="42"/>
        <v>0</v>
      </c>
      <c r="CO13" s="290"/>
      <c r="CQ13" s="103"/>
      <c r="CR13" s="192"/>
      <c r="CS13" s="315"/>
      <c r="CT13" s="315"/>
      <c r="CU13" s="315"/>
      <c r="CV13" s="316"/>
    </row>
    <row r="14" spans="1:100" ht="21.75" customHeight="1">
      <c r="A14" s="123" t="s">
        <v>48</v>
      </c>
      <c r="B14" s="108"/>
      <c r="C14" s="192"/>
      <c r="D14" s="124" t="str">
        <f>IF(C14&gt;0,+'Load 8'!$G$7," ")</f>
        <v> </v>
      </c>
      <c r="E14" s="78" t="str">
        <f t="shared" si="5"/>
        <v> </v>
      </c>
      <c r="F14" s="124" t="str">
        <f t="shared" si="6"/>
        <v> </v>
      </c>
      <c r="G14" s="124" t="str">
        <f t="shared" si="7"/>
        <v> </v>
      </c>
      <c r="H14" s="125" t="str">
        <f t="shared" si="8"/>
        <v> </v>
      </c>
      <c r="I14" s="126">
        <v>8</v>
      </c>
      <c r="J14" s="192"/>
      <c r="K14" s="124" t="str">
        <f>IF(J14&gt;0,+'Load 8'!$G$7," ")</f>
        <v> </v>
      </c>
      <c r="L14" s="78" t="str">
        <f t="shared" si="9"/>
        <v> </v>
      </c>
      <c r="M14" s="124" t="str">
        <f t="shared" si="10"/>
        <v> </v>
      </c>
      <c r="N14" s="124" t="str">
        <f t="shared" si="11"/>
        <v> </v>
      </c>
      <c r="O14" s="125" t="str">
        <f t="shared" si="12"/>
        <v> </v>
      </c>
      <c r="P14" s="126">
        <v>8</v>
      </c>
      <c r="Q14" s="192"/>
      <c r="R14" s="124" t="str">
        <f>IF(Q14&gt;0,+'Load 8'!$G$7," ")</f>
        <v> </v>
      </c>
      <c r="S14" s="78" t="str">
        <f t="shared" si="13"/>
        <v> </v>
      </c>
      <c r="T14" s="124" t="str">
        <f t="shared" si="14"/>
        <v> </v>
      </c>
      <c r="U14" s="124" t="str">
        <f t="shared" si="15"/>
        <v> </v>
      </c>
      <c r="V14" s="125" t="str">
        <f t="shared" si="16"/>
        <v> </v>
      </c>
      <c r="W14" s="126">
        <v>8</v>
      </c>
      <c r="X14" s="192"/>
      <c r="Y14" s="124" t="str">
        <f>IF(X14&gt;0,+'Load 8'!$G$7," ")</f>
        <v> </v>
      </c>
      <c r="Z14" s="78" t="str">
        <f t="shared" si="0"/>
        <v> </v>
      </c>
      <c r="AA14" s="124" t="str">
        <f t="shared" si="17"/>
        <v> </v>
      </c>
      <c r="AB14" s="124" t="str">
        <f t="shared" si="18"/>
        <v> </v>
      </c>
      <c r="AC14" s="125" t="str">
        <f t="shared" si="19"/>
        <v> </v>
      </c>
      <c r="AD14" s="126">
        <v>8</v>
      </c>
      <c r="AE14" s="192"/>
      <c r="AF14" s="124" t="str">
        <f>IF(AE14&gt;0,+'Load 8'!$G$7," ")</f>
        <v> </v>
      </c>
      <c r="AG14" s="78" t="str">
        <f t="shared" si="1"/>
        <v> </v>
      </c>
      <c r="AH14" s="124" t="str">
        <f t="shared" si="20"/>
        <v> </v>
      </c>
      <c r="AI14" s="124" t="str">
        <f t="shared" si="21"/>
        <v> </v>
      </c>
      <c r="AJ14" s="125" t="str">
        <f t="shared" si="22"/>
        <v> </v>
      </c>
      <c r="AK14" s="126">
        <v>8</v>
      </c>
      <c r="AL14" s="192"/>
      <c r="AM14" s="124" t="str">
        <f>IF(AL14&gt;0,+'Load 8'!$G$7," ")</f>
        <v> </v>
      </c>
      <c r="AN14" s="78" t="str">
        <f t="shared" si="2"/>
        <v> </v>
      </c>
      <c r="AO14" s="124" t="str">
        <f t="shared" si="23"/>
        <v> </v>
      </c>
      <c r="AP14" s="124" t="str">
        <f t="shared" si="24"/>
        <v> </v>
      </c>
      <c r="AQ14" s="125" t="str">
        <f t="shared" si="25"/>
        <v> </v>
      </c>
      <c r="AR14" s="126">
        <v>8</v>
      </c>
      <c r="AS14" s="192"/>
      <c r="AT14" s="124" t="str">
        <f>IF(AS14&gt;0,+'Load 8'!$G$7," ")</f>
        <v> </v>
      </c>
      <c r="AU14" s="78" t="str">
        <f t="shared" si="3"/>
        <v> </v>
      </c>
      <c r="AV14" s="124" t="str">
        <f t="shared" si="26"/>
        <v> </v>
      </c>
      <c r="AW14" s="124" t="str">
        <f t="shared" si="27"/>
        <v> </v>
      </c>
      <c r="AX14" s="125" t="str">
        <f t="shared" si="28"/>
        <v> </v>
      </c>
      <c r="AZ14" s="127" t="s">
        <v>48</v>
      </c>
      <c r="BA14" s="298">
        <f t="shared" si="43"/>
        <v>0</v>
      </c>
      <c r="BB14" s="244">
        <f t="shared" si="29"/>
        <v>0</v>
      </c>
      <c r="BC14" s="269">
        <f t="shared" si="44"/>
        <v>0</v>
      </c>
      <c r="BD14" s="244">
        <f t="shared" si="30"/>
        <v>0</v>
      </c>
      <c r="BE14" s="288">
        <f t="shared" si="4"/>
        <v>0</v>
      </c>
      <c r="BF14" s="288">
        <f t="shared" si="31"/>
        <v>0</v>
      </c>
      <c r="BG14" s="271" t="str">
        <f t="shared" si="32"/>
        <v> </v>
      </c>
      <c r="BJ14" s="307" t="s">
        <v>131</v>
      </c>
      <c r="BK14" s="275">
        <f>+AL$17</f>
        <v>0</v>
      </c>
      <c r="BL14" s="299">
        <f>+CL$17</f>
        <v>0</v>
      </c>
      <c r="BM14" s="275">
        <f t="shared" si="46"/>
        <v>0</v>
      </c>
      <c r="BN14" s="275">
        <f>+$AL$101</f>
        <v>0</v>
      </c>
      <c r="BO14" s="276">
        <f t="shared" si="45"/>
        <v>0</v>
      </c>
      <c r="BP14" s="267"/>
      <c r="BQ14" s="263"/>
      <c r="BR14" s="263"/>
      <c r="BS14" s="263"/>
      <c r="BT14" s="292" t="s">
        <v>48</v>
      </c>
      <c r="BU14" s="264">
        <f t="shared" si="33"/>
        <v>0</v>
      </c>
      <c r="BV14" s="264">
        <f t="shared" si="34"/>
        <v>0</v>
      </c>
      <c r="BW14" s="264">
        <f t="shared" si="35"/>
        <v>0</v>
      </c>
      <c r="BX14" s="264">
        <f t="shared" si="36"/>
        <v>0</v>
      </c>
      <c r="BY14" s="264">
        <f t="shared" si="37"/>
        <v>0</v>
      </c>
      <c r="BZ14" s="264">
        <f t="shared" si="38"/>
        <v>0</v>
      </c>
      <c r="CA14" s="264">
        <f t="shared" si="39"/>
        <v>0</v>
      </c>
      <c r="CB14" s="285">
        <f t="shared" si="40"/>
        <v>0</v>
      </c>
      <c r="CC14" s="282">
        <f t="shared" si="41"/>
        <v>0</v>
      </c>
      <c r="CF14" s="292" t="s">
        <v>48</v>
      </c>
      <c r="CG14" s="209"/>
      <c r="CH14" s="209"/>
      <c r="CI14" s="209"/>
      <c r="CJ14" s="209"/>
      <c r="CK14" s="209"/>
      <c r="CL14" s="209"/>
      <c r="CM14" s="209"/>
      <c r="CN14" s="285">
        <f t="shared" si="42"/>
        <v>0</v>
      </c>
      <c r="CO14" s="290"/>
      <c r="CQ14" s="103"/>
      <c r="CR14" s="192"/>
      <c r="CS14" s="315"/>
      <c r="CT14" s="315"/>
      <c r="CU14" s="315"/>
      <c r="CV14" s="316"/>
    </row>
    <row r="15" spans="1:100" ht="21.75" customHeight="1" thickBot="1">
      <c r="A15" s="123" t="s">
        <v>49</v>
      </c>
      <c r="B15" s="108"/>
      <c r="C15" s="192"/>
      <c r="D15" s="124" t="str">
        <f>IF(C15&gt;0,+'Load 9'!$G$7," ")</f>
        <v> </v>
      </c>
      <c r="E15" s="78" t="str">
        <f t="shared" si="5"/>
        <v> </v>
      </c>
      <c r="F15" s="124" t="str">
        <f t="shared" si="6"/>
        <v> </v>
      </c>
      <c r="G15" s="124" t="str">
        <f t="shared" si="7"/>
        <v> </v>
      </c>
      <c r="H15" s="125" t="str">
        <f t="shared" si="8"/>
        <v> </v>
      </c>
      <c r="I15" s="126">
        <v>9</v>
      </c>
      <c r="J15" s="192"/>
      <c r="K15" s="124" t="str">
        <f>IF(J15&gt;0,+'Load 9'!$G$7," ")</f>
        <v> </v>
      </c>
      <c r="L15" s="78" t="str">
        <f t="shared" si="9"/>
        <v> </v>
      </c>
      <c r="M15" s="124" t="str">
        <f t="shared" si="10"/>
        <v> </v>
      </c>
      <c r="N15" s="124" t="str">
        <f t="shared" si="11"/>
        <v> </v>
      </c>
      <c r="O15" s="125" t="str">
        <f t="shared" si="12"/>
        <v> </v>
      </c>
      <c r="P15" s="126">
        <v>9</v>
      </c>
      <c r="Q15" s="192"/>
      <c r="R15" s="124" t="str">
        <f>IF(Q15&gt;0,+'Load 9'!$G$7," ")</f>
        <v> </v>
      </c>
      <c r="S15" s="78" t="str">
        <f t="shared" si="13"/>
        <v> </v>
      </c>
      <c r="T15" s="124" t="str">
        <f t="shared" si="14"/>
        <v> </v>
      </c>
      <c r="U15" s="124" t="str">
        <f t="shared" si="15"/>
        <v> </v>
      </c>
      <c r="V15" s="125" t="str">
        <f t="shared" si="16"/>
        <v> </v>
      </c>
      <c r="W15" s="126">
        <v>9</v>
      </c>
      <c r="X15" s="192"/>
      <c r="Y15" s="124" t="str">
        <f>IF(X15&gt;0,+'Load 9'!$G$7," ")</f>
        <v> </v>
      </c>
      <c r="Z15" s="78" t="str">
        <f t="shared" si="0"/>
        <v> </v>
      </c>
      <c r="AA15" s="124" t="str">
        <f t="shared" si="17"/>
        <v> </v>
      </c>
      <c r="AB15" s="124" t="str">
        <f t="shared" si="18"/>
        <v> </v>
      </c>
      <c r="AC15" s="125" t="str">
        <f t="shared" si="19"/>
        <v> </v>
      </c>
      <c r="AD15" s="126">
        <v>9</v>
      </c>
      <c r="AE15" s="192"/>
      <c r="AF15" s="124" t="str">
        <f>IF(AE15&gt;0,+'Load 9'!$G$7," ")</f>
        <v> </v>
      </c>
      <c r="AG15" s="78" t="str">
        <f t="shared" si="1"/>
        <v> </v>
      </c>
      <c r="AH15" s="124" t="str">
        <f t="shared" si="20"/>
        <v> </v>
      </c>
      <c r="AI15" s="124" t="str">
        <f t="shared" si="21"/>
        <v> </v>
      </c>
      <c r="AJ15" s="125" t="str">
        <f t="shared" si="22"/>
        <v> </v>
      </c>
      <c r="AK15" s="126">
        <v>9</v>
      </c>
      <c r="AL15" s="192"/>
      <c r="AM15" s="124" t="str">
        <f>IF(AL15&gt;0,+'Load 9'!$G$7," ")</f>
        <v> </v>
      </c>
      <c r="AN15" s="78" t="str">
        <f t="shared" si="2"/>
        <v> </v>
      </c>
      <c r="AO15" s="124" t="str">
        <f t="shared" si="23"/>
        <v> </v>
      </c>
      <c r="AP15" s="124" t="str">
        <f t="shared" si="24"/>
        <v> </v>
      </c>
      <c r="AQ15" s="125" t="str">
        <f t="shared" si="25"/>
        <v> </v>
      </c>
      <c r="AR15" s="126">
        <v>9</v>
      </c>
      <c r="AS15" s="192"/>
      <c r="AT15" s="124" t="str">
        <f>IF(AS15&gt;0,+'Load 9'!$G$7," ")</f>
        <v> </v>
      </c>
      <c r="AU15" s="78" t="str">
        <f t="shared" si="3"/>
        <v> </v>
      </c>
      <c r="AV15" s="124" t="str">
        <f t="shared" si="26"/>
        <v> </v>
      </c>
      <c r="AW15" s="124" t="str">
        <f t="shared" si="27"/>
        <v> </v>
      </c>
      <c r="AX15" s="125" t="str">
        <f t="shared" si="28"/>
        <v> </v>
      </c>
      <c r="AZ15" s="127" t="s">
        <v>49</v>
      </c>
      <c r="BA15" s="298">
        <f t="shared" si="43"/>
        <v>0</v>
      </c>
      <c r="BB15" s="244">
        <f t="shared" si="29"/>
        <v>0</v>
      </c>
      <c r="BC15" s="269">
        <f t="shared" si="44"/>
        <v>0</v>
      </c>
      <c r="BD15" s="244">
        <f t="shared" si="30"/>
        <v>0</v>
      </c>
      <c r="BE15" s="288">
        <f t="shared" si="4"/>
        <v>0</v>
      </c>
      <c r="BF15" s="288">
        <f t="shared" si="31"/>
        <v>0</v>
      </c>
      <c r="BG15" s="271" t="str">
        <f t="shared" si="32"/>
        <v> </v>
      </c>
      <c r="BJ15" s="308" t="s">
        <v>132</v>
      </c>
      <c r="BK15" s="277">
        <f>+AS$17</f>
        <v>0</v>
      </c>
      <c r="BL15" s="300">
        <f>+CM$17</f>
        <v>0</v>
      </c>
      <c r="BM15" s="277">
        <f t="shared" si="46"/>
        <v>0</v>
      </c>
      <c r="BN15" s="277">
        <f>+$AS$101</f>
        <v>0</v>
      </c>
      <c r="BO15" s="278">
        <f t="shared" si="45"/>
        <v>0</v>
      </c>
      <c r="BP15" s="267"/>
      <c r="BQ15" s="263"/>
      <c r="BR15" s="263"/>
      <c r="BS15" s="263"/>
      <c r="BT15" s="292" t="s">
        <v>49</v>
      </c>
      <c r="BU15" s="264">
        <f t="shared" si="33"/>
        <v>0</v>
      </c>
      <c r="BV15" s="264">
        <f t="shared" si="34"/>
        <v>0</v>
      </c>
      <c r="BW15" s="264">
        <f t="shared" si="35"/>
        <v>0</v>
      </c>
      <c r="BX15" s="264">
        <f t="shared" si="36"/>
        <v>0</v>
      </c>
      <c r="BY15" s="264">
        <f t="shared" si="37"/>
        <v>0</v>
      </c>
      <c r="BZ15" s="264">
        <f t="shared" si="38"/>
        <v>0</v>
      </c>
      <c r="CA15" s="264">
        <f t="shared" si="39"/>
        <v>0</v>
      </c>
      <c r="CB15" s="285">
        <f t="shared" si="40"/>
        <v>0</v>
      </c>
      <c r="CC15" s="282">
        <f t="shared" si="41"/>
        <v>0</v>
      </c>
      <c r="CF15" s="292" t="s">
        <v>49</v>
      </c>
      <c r="CG15" s="209"/>
      <c r="CH15" s="209"/>
      <c r="CI15" s="209"/>
      <c r="CJ15" s="209"/>
      <c r="CK15" s="209"/>
      <c r="CL15" s="209"/>
      <c r="CM15" s="209"/>
      <c r="CN15" s="285">
        <f t="shared" si="42"/>
        <v>0</v>
      </c>
      <c r="CO15" s="290"/>
      <c r="CQ15" s="103"/>
      <c r="CR15" s="192"/>
      <c r="CS15" s="315"/>
      <c r="CT15" s="315"/>
      <c r="CU15" s="315"/>
      <c r="CV15" s="316"/>
    </row>
    <row r="16" spans="1:100" ht="21.75" customHeight="1" thickBot="1">
      <c r="A16" s="128" t="s">
        <v>50</v>
      </c>
      <c r="B16" s="129"/>
      <c r="C16" s="193"/>
      <c r="D16" s="124" t="str">
        <f>IF(C16&gt;0,+'Load 10'!$G$7," ")</f>
        <v> </v>
      </c>
      <c r="E16" s="78" t="str">
        <f t="shared" si="5"/>
        <v> </v>
      </c>
      <c r="F16" s="124" t="str">
        <f t="shared" si="6"/>
        <v> </v>
      </c>
      <c r="G16" s="124" t="str">
        <f t="shared" si="7"/>
        <v> </v>
      </c>
      <c r="H16" s="125" t="str">
        <f t="shared" si="8"/>
        <v> </v>
      </c>
      <c r="I16" s="131">
        <v>10</v>
      </c>
      <c r="J16" s="192"/>
      <c r="K16" s="124" t="str">
        <f>IF(J16&gt;0,+'Load 10'!$G$7," ")</f>
        <v> </v>
      </c>
      <c r="L16" s="78" t="str">
        <f t="shared" si="9"/>
        <v> </v>
      </c>
      <c r="M16" s="124" t="str">
        <f t="shared" si="10"/>
        <v> </v>
      </c>
      <c r="N16" s="124" t="str">
        <f t="shared" si="11"/>
        <v> </v>
      </c>
      <c r="O16" s="125" t="str">
        <f t="shared" si="12"/>
        <v> </v>
      </c>
      <c r="P16" s="131">
        <v>10</v>
      </c>
      <c r="Q16" s="193"/>
      <c r="R16" s="124" t="str">
        <f>IF(Q16&gt;0,+'Load 10'!$G$7," ")</f>
        <v> </v>
      </c>
      <c r="S16" s="78" t="str">
        <f t="shared" si="13"/>
        <v> </v>
      </c>
      <c r="T16" s="124" t="str">
        <f t="shared" si="14"/>
        <v> </v>
      </c>
      <c r="U16" s="124" t="str">
        <f t="shared" si="15"/>
        <v> </v>
      </c>
      <c r="V16" s="125" t="str">
        <f t="shared" si="16"/>
        <v> </v>
      </c>
      <c r="W16" s="131">
        <v>10</v>
      </c>
      <c r="X16" s="193"/>
      <c r="Y16" s="124" t="str">
        <f>IF(X16&gt;0,+'Load 10'!$G$7," ")</f>
        <v> </v>
      </c>
      <c r="Z16" s="78" t="str">
        <f t="shared" si="0"/>
        <v> </v>
      </c>
      <c r="AA16" s="124" t="str">
        <f t="shared" si="17"/>
        <v> </v>
      </c>
      <c r="AB16" s="124" t="str">
        <f t="shared" si="18"/>
        <v> </v>
      </c>
      <c r="AC16" s="125" t="str">
        <f t="shared" si="19"/>
        <v> </v>
      </c>
      <c r="AD16" s="131">
        <v>10</v>
      </c>
      <c r="AE16" s="193"/>
      <c r="AF16" s="124" t="str">
        <f>IF(AE16&gt;0,+'Load 10'!$G$7," ")</f>
        <v> </v>
      </c>
      <c r="AG16" s="78" t="str">
        <f t="shared" si="1"/>
        <v> </v>
      </c>
      <c r="AH16" s="124" t="str">
        <f t="shared" si="20"/>
        <v> </v>
      </c>
      <c r="AI16" s="124" t="str">
        <f t="shared" si="21"/>
        <v> </v>
      </c>
      <c r="AJ16" s="125" t="str">
        <f t="shared" si="22"/>
        <v> </v>
      </c>
      <c r="AK16" s="131">
        <v>10</v>
      </c>
      <c r="AL16" s="193"/>
      <c r="AM16" s="124" t="str">
        <f>IF(AL16&gt;0,+'Load 10'!$G$7," ")</f>
        <v> </v>
      </c>
      <c r="AN16" s="78" t="str">
        <f t="shared" si="2"/>
        <v> </v>
      </c>
      <c r="AO16" s="124" t="str">
        <f t="shared" si="23"/>
        <v> </v>
      </c>
      <c r="AP16" s="124" t="str">
        <f t="shared" si="24"/>
        <v> </v>
      </c>
      <c r="AQ16" s="125" t="str">
        <f t="shared" si="25"/>
        <v> </v>
      </c>
      <c r="AR16" s="131">
        <v>10</v>
      </c>
      <c r="AS16" s="193"/>
      <c r="AT16" s="124" t="str">
        <f>IF(AS16&gt;0,+'Load 10'!$G$7," ")</f>
        <v> </v>
      </c>
      <c r="AU16" s="78" t="str">
        <f t="shared" si="3"/>
        <v> </v>
      </c>
      <c r="AV16" s="124" t="str">
        <f t="shared" si="26"/>
        <v> </v>
      </c>
      <c r="AW16" s="124" t="str">
        <f t="shared" si="27"/>
        <v> </v>
      </c>
      <c r="AX16" s="125" t="str">
        <f t="shared" si="28"/>
        <v> </v>
      </c>
      <c r="AZ16" s="127" t="s">
        <v>50</v>
      </c>
      <c r="BA16" s="298">
        <f t="shared" si="43"/>
        <v>0</v>
      </c>
      <c r="BB16" s="244">
        <f t="shared" si="29"/>
        <v>0</v>
      </c>
      <c r="BC16" s="269">
        <f t="shared" si="44"/>
        <v>0</v>
      </c>
      <c r="BD16" s="244">
        <f t="shared" si="30"/>
        <v>0</v>
      </c>
      <c r="BE16" s="288">
        <f t="shared" si="4"/>
        <v>0</v>
      </c>
      <c r="BF16" s="348">
        <f t="shared" si="31"/>
        <v>0</v>
      </c>
      <c r="BG16" s="272" t="str">
        <f t="shared" si="32"/>
        <v> </v>
      </c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93" t="s">
        <v>50</v>
      </c>
      <c r="BU16" s="312">
        <f t="shared" si="33"/>
        <v>0</v>
      </c>
      <c r="BV16" s="236">
        <f t="shared" si="34"/>
        <v>0</v>
      </c>
      <c r="BW16" s="236">
        <f t="shared" si="35"/>
        <v>0</v>
      </c>
      <c r="BX16" s="236">
        <f t="shared" si="36"/>
        <v>0</v>
      </c>
      <c r="BY16" s="236">
        <f t="shared" si="37"/>
        <v>0</v>
      </c>
      <c r="BZ16" s="236">
        <f t="shared" si="38"/>
        <v>0</v>
      </c>
      <c r="CA16" s="313">
        <f t="shared" si="39"/>
        <v>0</v>
      </c>
      <c r="CB16" s="286">
        <f t="shared" si="40"/>
        <v>0</v>
      </c>
      <c r="CC16" s="283">
        <f t="shared" si="41"/>
        <v>0</v>
      </c>
      <c r="CF16" s="293" t="s">
        <v>50</v>
      </c>
      <c r="CG16" s="209"/>
      <c r="CH16" s="209"/>
      <c r="CI16" s="209"/>
      <c r="CJ16" s="209"/>
      <c r="CK16" s="209"/>
      <c r="CL16" s="209"/>
      <c r="CM16" s="209"/>
      <c r="CN16" s="286">
        <f t="shared" si="42"/>
        <v>0</v>
      </c>
      <c r="CO16" s="290"/>
      <c r="CQ16" s="103"/>
      <c r="CR16" s="192"/>
      <c r="CS16" s="315"/>
      <c r="CT16" s="315"/>
      <c r="CU16" s="315"/>
      <c r="CV16" s="316"/>
    </row>
    <row r="17" spans="1:100" ht="18" customHeight="1" thickBot="1">
      <c r="A17" s="132" t="s">
        <v>104</v>
      </c>
      <c r="B17" s="133"/>
      <c r="C17" s="134">
        <f>SUM(C7:C16)</f>
        <v>147</v>
      </c>
      <c r="D17" s="134"/>
      <c r="E17" s="136">
        <f>(SUM(E7:E16))</f>
        <v>76771.58644008757</v>
      </c>
      <c r="F17" s="135"/>
      <c r="G17" s="136">
        <f>(SUM(G7:G16))</f>
        <v>105698.805</v>
      </c>
      <c r="H17" s="137">
        <f>(SUM(H7:H16))</f>
        <v>28927.218559912428</v>
      </c>
      <c r="I17" s="133"/>
      <c r="J17" s="134">
        <f>SUM(J7:J16)</f>
        <v>82</v>
      </c>
      <c r="K17" s="134"/>
      <c r="L17" s="136">
        <f>(SUM(L7:L16))</f>
        <v>44136.12344520124</v>
      </c>
      <c r="M17" s="135"/>
      <c r="N17" s="136">
        <f>(SUM(N7:N16))</f>
        <v>63437.431</v>
      </c>
      <c r="O17" s="137">
        <f>(SUM(O7:O16))</f>
        <v>19301.30755479876</v>
      </c>
      <c r="P17" s="133"/>
      <c r="Q17" s="134">
        <f>SUM(Q7:Q16)</f>
        <v>66</v>
      </c>
      <c r="R17" s="134"/>
      <c r="S17" s="136">
        <f>(SUM(S7:S16))</f>
        <v>42658.708852941185</v>
      </c>
      <c r="T17" s="135"/>
      <c r="U17" s="136">
        <f>(SUM(U7:U16))</f>
        <v>46132.840000000004</v>
      </c>
      <c r="V17" s="137">
        <f>(SUM(V7:V16))</f>
        <v>3474.131147058819</v>
      </c>
      <c r="W17" s="133"/>
      <c r="X17" s="134">
        <f>SUM(X7:X16)</f>
        <v>0</v>
      </c>
      <c r="Y17" s="134"/>
      <c r="Z17" s="136">
        <f>(SUM(Z7:Z16))</f>
        <v>0</v>
      </c>
      <c r="AA17" s="135"/>
      <c r="AB17" s="136">
        <f>(SUM(AB7:AB16))</f>
        <v>0</v>
      </c>
      <c r="AC17" s="137">
        <f>(SUM(AC7:AC16))</f>
        <v>0</v>
      </c>
      <c r="AD17" s="133"/>
      <c r="AE17" s="134">
        <f>SUM(AE7:AE16)</f>
        <v>0</v>
      </c>
      <c r="AF17" s="134"/>
      <c r="AG17" s="136">
        <f>(SUM(AG7:AG16))</f>
        <v>0</v>
      </c>
      <c r="AH17" s="135"/>
      <c r="AI17" s="136">
        <f>(SUM(AI7:AI16))</f>
        <v>0</v>
      </c>
      <c r="AJ17" s="137">
        <f>(SUM(AJ7:AJ16))</f>
        <v>0</v>
      </c>
      <c r="AK17" s="133"/>
      <c r="AL17" s="134">
        <f>SUM(AL7:AL16)</f>
        <v>0</v>
      </c>
      <c r="AM17" s="134"/>
      <c r="AN17" s="136">
        <f>(SUM(AN7:AN16))</f>
        <v>0</v>
      </c>
      <c r="AO17" s="135"/>
      <c r="AP17" s="136">
        <f>(SUM(AP7:AP16))</f>
        <v>0</v>
      </c>
      <c r="AQ17" s="137">
        <f>(SUM(AQ7:AQ16))</f>
        <v>0</v>
      </c>
      <c r="AR17" s="133"/>
      <c r="AS17" s="134">
        <f>SUM(AS7:AS16)</f>
        <v>0</v>
      </c>
      <c r="AT17" s="134"/>
      <c r="AU17" s="136">
        <f>(SUM(AU7:AU16))</f>
        <v>0</v>
      </c>
      <c r="AV17" s="135"/>
      <c r="AW17" s="136">
        <f>(SUM(AW7:AW16))</f>
        <v>0</v>
      </c>
      <c r="AX17" s="137">
        <f>(SUM(AX7:AX16))</f>
        <v>0</v>
      </c>
      <c r="AZ17" s="105" t="s">
        <v>104</v>
      </c>
      <c r="BA17" s="191">
        <f>SUM(BA7:BA16)</f>
        <v>295</v>
      </c>
      <c r="BB17" s="241">
        <f>SUM(BB7:BB16)</f>
        <v>163566.41873823002</v>
      </c>
      <c r="BC17" s="241"/>
      <c r="BD17" s="241">
        <f>SUM(BD7:BD16)</f>
        <v>215269.076</v>
      </c>
      <c r="BE17" s="245">
        <f>SUM(BE7:BE16)</f>
        <v>51702.65726176999</v>
      </c>
      <c r="BF17" s="347">
        <f>+BE17/BA17</f>
        <v>175.26324495515252</v>
      </c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5" t="s">
        <v>38</v>
      </c>
      <c r="BU17" s="266">
        <f>SUM(BU7:BU16)</f>
        <v>147</v>
      </c>
      <c r="BV17" s="266">
        <f aca="true" t="shared" si="47" ref="BV17:CA17">SUM(BV7:BV16)</f>
        <v>82</v>
      </c>
      <c r="BW17" s="266">
        <f t="shared" si="47"/>
        <v>66</v>
      </c>
      <c r="BX17" s="266">
        <f t="shared" si="47"/>
        <v>0</v>
      </c>
      <c r="BY17" s="266">
        <f t="shared" si="47"/>
        <v>0</v>
      </c>
      <c r="BZ17" s="266">
        <f t="shared" si="47"/>
        <v>0</v>
      </c>
      <c r="CA17" s="266">
        <f t="shared" si="47"/>
        <v>0</v>
      </c>
      <c r="CF17" s="295" t="s">
        <v>38</v>
      </c>
      <c r="CG17" s="296">
        <f aca="true" t="shared" si="48" ref="CG17:CN17">SUM(CG7:CG16)</f>
        <v>0</v>
      </c>
      <c r="CH17" s="296">
        <f t="shared" si="48"/>
        <v>0</v>
      </c>
      <c r="CI17" s="296">
        <f t="shared" si="48"/>
        <v>0</v>
      </c>
      <c r="CJ17" s="296">
        <f t="shared" si="48"/>
        <v>0</v>
      </c>
      <c r="CK17" s="296">
        <f t="shared" si="48"/>
        <v>0</v>
      </c>
      <c r="CL17" s="296">
        <f t="shared" si="48"/>
        <v>0</v>
      </c>
      <c r="CM17" s="296">
        <f t="shared" si="48"/>
        <v>0</v>
      </c>
      <c r="CN17" s="294">
        <f t="shared" si="48"/>
        <v>0</v>
      </c>
      <c r="CQ17" s="103"/>
      <c r="CR17" s="192"/>
      <c r="CS17" s="315"/>
      <c r="CT17" s="315"/>
      <c r="CU17" s="315"/>
      <c r="CV17" s="316"/>
    </row>
    <row r="18" spans="8:100" ht="12.75">
      <c r="H18" s="108"/>
      <c r="O18" s="108"/>
      <c r="V18" s="108"/>
      <c r="AC18" s="108"/>
      <c r="AJ18" s="108"/>
      <c r="AQ18" s="108"/>
      <c r="AX18" s="108"/>
      <c r="CQ18" s="103"/>
      <c r="CR18" s="192"/>
      <c r="CS18" s="315"/>
      <c r="CT18" s="315"/>
      <c r="CU18" s="315"/>
      <c r="CV18" s="316"/>
    </row>
    <row r="19" spans="2:100" ht="39.75" customHeight="1" thickBot="1">
      <c r="B19" s="138" t="s">
        <v>112</v>
      </c>
      <c r="C19" s="223"/>
      <c r="I19" s="138" t="s">
        <v>112</v>
      </c>
      <c r="J19" s="223"/>
      <c r="P19" s="138" t="s">
        <v>112</v>
      </c>
      <c r="Q19" s="223"/>
      <c r="W19" s="138" t="s">
        <v>112</v>
      </c>
      <c r="X19" s="223"/>
      <c r="AD19" s="138" t="s">
        <v>112</v>
      </c>
      <c r="AE19" s="223"/>
      <c r="AK19" s="138" t="s">
        <v>112</v>
      </c>
      <c r="AL19" s="223"/>
      <c r="AR19" s="138" t="s">
        <v>112</v>
      </c>
      <c r="AS19" s="223"/>
      <c r="AZ19" s="156"/>
      <c r="CQ19" s="103"/>
      <c r="CR19" s="192"/>
      <c r="CS19" s="315"/>
      <c r="CT19" s="315"/>
      <c r="CU19" s="315"/>
      <c r="CV19" s="316"/>
    </row>
    <row r="20" spans="2:100" ht="16.5" thickBot="1">
      <c r="B20" s="139" t="s">
        <v>111</v>
      </c>
      <c r="C20" s="191"/>
      <c r="D20" s="191"/>
      <c r="E20" s="191"/>
      <c r="F20" s="140"/>
      <c r="G20" s="141" t="s">
        <v>113</v>
      </c>
      <c r="H20" s="473">
        <v>39872</v>
      </c>
      <c r="I20" s="139" t="s">
        <v>133</v>
      </c>
      <c r="J20" s="191"/>
      <c r="K20" s="191"/>
      <c r="L20" s="191"/>
      <c r="M20" s="140"/>
      <c r="N20" s="141" t="s">
        <v>113</v>
      </c>
      <c r="O20" s="473">
        <v>39927</v>
      </c>
      <c r="P20" s="139" t="s">
        <v>140</v>
      </c>
      <c r="Q20" s="191"/>
      <c r="R20" s="191"/>
      <c r="S20" s="191"/>
      <c r="T20" s="140"/>
      <c r="U20" s="141" t="s">
        <v>113</v>
      </c>
      <c r="V20" s="473">
        <v>39878</v>
      </c>
      <c r="W20" s="139" t="s">
        <v>151</v>
      </c>
      <c r="X20" s="191"/>
      <c r="Y20" s="191"/>
      <c r="Z20" s="191"/>
      <c r="AA20" s="140"/>
      <c r="AB20" s="141" t="s">
        <v>113</v>
      </c>
      <c r="AC20" s="474"/>
      <c r="AD20" s="139" t="s">
        <v>154</v>
      </c>
      <c r="AE20" s="191"/>
      <c r="AF20" s="191"/>
      <c r="AG20" s="191"/>
      <c r="AH20" s="140"/>
      <c r="AI20" s="141" t="s">
        <v>113</v>
      </c>
      <c r="AJ20" s="474"/>
      <c r="AK20" s="139" t="s">
        <v>161</v>
      </c>
      <c r="AL20" s="191"/>
      <c r="AM20" s="191"/>
      <c r="AN20" s="191"/>
      <c r="AO20" s="140"/>
      <c r="AP20" s="141" t="s">
        <v>113</v>
      </c>
      <c r="AQ20" s="474"/>
      <c r="AR20" s="139" t="s">
        <v>168</v>
      </c>
      <c r="AS20" s="191"/>
      <c r="AT20" s="191"/>
      <c r="AU20" s="191"/>
      <c r="AV20" s="140"/>
      <c r="AW20" s="141" t="s">
        <v>113</v>
      </c>
      <c r="AX20" s="474"/>
      <c r="CQ20" s="103"/>
      <c r="CR20" s="192"/>
      <c r="CS20" s="315"/>
      <c r="CT20" s="315"/>
      <c r="CU20" s="315"/>
      <c r="CV20" s="316"/>
    </row>
    <row r="21" spans="2:100" ht="12.75">
      <c r="B21" s="143" t="s">
        <v>100</v>
      </c>
      <c r="C21" s="222" t="s">
        <v>101</v>
      </c>
      <c r="D21" s="222" t="s">
        <v>61</v>
      </c>
      <c r="E21" s="222" t="s">
        <v>99</v>
      </c>
      <c r="F21" s="144" t="s">
        <v>102</v>
      </c>
      <c r="G21" s="144" t="s">
        <v>106</v>
      </c>
      <c r="H21" s="145" t="s">
        <v>103</v>
      </c>
      <c r="I21" s="143" t="s">
        <v>100</v>
      </c>
      <c r="J21" s="222" t="s">
        <v>101</v>
      </c>
      <c r="K21" s="222" t="s">
        <v>61</v>
      </c>
      <c r="L21" s="222" t="s">
        <v>99</v>
      </c>
      <c r="M21" s="144" t="s">
        <v>102</v>
      </c>
      <c r="N21" s="144" t="s">
        <v>106</v>
      </c>
      <c r="O21" s="145" t="s">
        <v>103</v>
      </c>
      <c r="P21" s="143" t="s">
        <v>100</v>
      </c>
      <c r="Q21" s="222" t="s">
        <v>101</v>
      </c>
      <c r="R21" s="222" t="s">
        <v>61</v>
      </c>
      <c r="S21" s="222" t="s">
        <v>99</v>
      </c>
      <c r="T21" s="144" t="s">
        <v>102</v>
      </c>
      <c r="U21" s="144" t="s">
        <v>106</v>
      </c>
      <c r="V21" s="145" t="s">
        <v>103</v>
      </c>
      <c r="W21" s="143" t="s">
        <v>100</v>
      </c>
      <c r="X21" s="222" t="s">
        <v>101</v>
      </c>
      <c r="Y21" s="222" t="s">
        <v>61</v>
      </c>
      <c r="Z21" s="222" t="s">
        <v>99</v>
      </c>
      <c r="AA21" s="144" t="s">
        <v>102</v>
      </c>
      <c r="AB21" s="144" t="s">
        <v>106</v>
      </c>
      <c r="AC21" s="145" t="s">
        <v>103</v>
      </c>
      <c r="AD21" s="143" t="s">
        <v>100</v>
      </c>
      <c r="AE21" s="222" t="s">
        <v>101</v>
      </c>
      <c r="AF21" s="222" t="s">
        <v>61</v>
      </c>
      <c r="AG21" s="222" t="s">
        <v>99</v>
      </c>
      <c r="AH21" s="144" t="s">
        <v>102</v>
      </c>
      <c r="AI21" s="144" t="s">
        <v>106</v>
      </c>
      <c r="AJ21" s="145" t="s">
        <v>103</v>
      </c>
      <c r="AK21" s="143" t="s">
        <v>100</v>
      </c>
      <c r="AL21" s="222" t="s">
        <v>101</v>
      </c>
      <c r="AM21" s="222" t="s">
        <v>61</v>
      </c>
      <c r="AN21" s="222" t="s">
        <v>99</v>
      </c>
      <c r="AO21" s="144" t="s">
        <v>102</v>
      </c>
      <c r="AP21" s="144" t="s">
        <v>106</v>
      </c>
      <c r="AQ21" s="145" t="s">
        <v>103</v>
      </c>
      <c r="AR21" s="143" t="s">
        <v>100</v>
      </c>
      <c r="AS21" s="222" t="s">
        <v>101</v>
      </c>
      <c r="AT21" s="222" t="s">
        <v>61</v>
      </c>
      <c r="AU21" s="222" t="s">
        <v>99</v>
      </c>
      <c r="AV21" s="144" t="s">
        <v>102</v>
      </c>
      <c r="AW21" s="144" t="s">
        <v>106</v>
      </c>
      <c r="AX21" s="145" t="s">
        <v>103</v>
      </c>
      <c r="CQ21" s="103"/>
      <c r="CR21" s="192"/>
      <c r="CS21" s="315"/>
      <c r="CT21" s="315"/>
      <c r="CU21" s="315"/>
      <c r="CV21" s="316"/>
    </row>
    <row r="22" spans="2:100" ht="12.75">
      <c r="B22" s="146">
        <v>1</v>
      </c>
      <c r="C22" s="192">
        <v>44</v>
      </c>
      <c r="D22" s="210">
        <v>96.25</v>
      </c>
      <c r="E22" s="192">
        <v>31056</v>
      </c>
      <c r="F22" s="235">
        <f>IF(C22&gt;0,+E22/C22," ")</f>
        <v>705.8181818181819</v>
      </c>
      <c r="G22" s="124">
        <f>IF(C22&gt;0,(+F22*D22)/100," ")</f>
        <v>679.35</v>
      </c>
      <c r="H22" s="125">
        <f>IF(C22&gt;0,(+E22*D22)/100," ")</f>
        <v>29891.4</v>
      </c>
      <c r="I22" s="146">
        <v>1</v>
      </c>
      <c r="J22" s="192">
        <v>5</v>
      </c>
      <c r="K22" s="210">
        <v>107.75</v>
      </c>
      <c r="L22" s="192">
        <v>3266</v>
      </c>
      <c r="M22" s="235">
        <f>IF(J22&gt;0,+L22/J22," ")</f>
        <v>653.2</v>
      </c>
      <c r="N22" s="124">
        <f>IF(J22&gt;0,(+M22*K22)/100," ")</f>
        <v>703.823</v>
      </c>
      <c r="O22" s="125">
        <f>IF(J22&gt;0,(+L22*K22)/100," ")</f>
        <v>3519.115</v>
      </c>
      <c r="P22" s="146">
        <v>1</v>
      </c>
      <c r="Q22" s="192">
        <v>4</v>
      </c>
      <c r="R22" s="210">
        <v>104.75</v>
      </c>
      <c r="S22" s="192">
        <v>2540</v>
      </c>
      <c r="T22" s="235">
        <f>IF(Q22&gt;0,+S22/Q22," ")</f>
        <v>635</v>
      </c>
      <c r="U22" s="124">
        <f>IF(Q22&gt;0,(+T22*R22)/100," ")</f>
        <v>665.1625</v>
      </c>
      <c r="V22" s="125">
        <f>IF(Q22&gt;0,(+S22*R22)/100," ")</f>
        <v>2660.65</v>
      </c>
      <c r="W22" s="146">
        <v>1</v>
      </c>
      <c r="X22" s="192"/>
      <c r="Y22" s="210"/>
      <c r="Z22" s="192"/>
      <c r="AA22" s="235" t="str">
        <f>IF(X22&gt;0,+Z22/X22," ")</f>
        <v> </v>
      </c>
      <c r="AB22" s="124" t="str">
        <f>IF(X22&gt;0,(+AA22*Y22)/100," ")</f>
        <v> </v>
      </c>
      <c r="AC22" s="125" t="str">
        <f>IF(X22&gt;0,(+Z22*Y22)/100," ")</f>
        <v> </v>
      </c>
      <c r="AD22" s="146">
        <v>1</v>
      </c>
      <c r="AE22" s="192"/>
      <c r="AF22" s="210"/>
      <c r="AG22" s="192"/>
      <c r="AH22" s="235" t="str">
        <f>IF(AE22&gt;0,+AG22/AE22," ")</f>
        <v> </v>
      </c>
      <c r="AI22" s="124" t="str">
        <f>IF(AE22&gt;0,(+AH22*AF22)/100," ")</f>
        <v> </v>
      </c>
      <c r="AJ22" s="125" t="str">
        <f>IF(AE22&gt;0,(+AG22*AF22)/100," ")</f>
        <v> </v>
      </c>
      <c r="AK22" s="146">
        <v>1</v>
      </c>
      <c r="AL22" s="192"/>
      <c r="AM22" s="210"/>
      <c r="AN22" s="192"/>
      <c r="AO22" s="235" t="str">
        <f>IF(AL22&gt;0,+AN22/AL22," ")</f>
        <v> </v>
      </c>
      <c r="AP22" s="124" t="str">
        <f>IF(AL22&gt;0,(+AO22*AM22)/100," ")</f>
        <v> </v>
      </c>
      <c r="AQ22" s="125" t="str">
        <f>IF(AL22&gt;0,(+AN22*AM22)/100," ")</f>
        <v> </v>
      </c>
      <c r="AR22" s="146">
        <v>1</v>
      </c>
      <c r="AS22" s="192"/>
      <c r="AT22" s="210"/>
      <c r="AU22" s="192"/>
      <c r="AV22" s="235" t="str">
        <f>IF(AS22&gt;0,+AU22/AS22," ")</f>
        <v> </v>
      </c>
      <c r="AW22" s="124" t="str">
        <f>IF(AS22&gt;0,(+AV22*AT22)/100," ")</f>
        <v> </v>
      </c>
      <c r="AX22" s="125" t="str">
        <f>IF(AS22&gt;0,(+AU22*AT22)/100," ")</f>
        <v> </v>
      </c>
      <c r="CQ22" s="103"/>
      <c r="CR22" s="192"/>
      <c r="CS22" s="315"/>
      <c r="CT22" s="315"/>
      <c r="CU22" s="315"/>
      <c r="CV22" s="316"/>
    </row>
    <row r="23" spans="2:100" ht="12.75">
      <c r="B23" s="146">
        <v>2</v>
      </c>
      <c r="C23" s="211">
        <v>35</v>
      </c>
      <c r="D23" s="210">
        <v>90.5</v>
      </c>
      <c r="E23" s="211">
        <v>29265</v>
      </c>
      <c r="F23" s="235">
        <f aca="true" t="shared" si="49" ref="F23:F29">IF(C23&gt;0,+E23/C23," ")</f>
        <v>836.1428571428571</v>
      </c>
      <c r="G23" s="124">
        <f aca="true" t="shared" si="50" ref="G23:G29">IF(C23&gt;0,(+F23*D23)/100," ")</f>
        <v>756.7092857142857</v>
      </c>
      <c r="H23" s="125">
        <f aca="true" t="shared" si="51" ref="H23:H29">IF(C23&gt;0,(+E23*D23)/100," ")</f>
        <v>26484.825</v>
      </c>
      <c r="I23" s="146">
        <v>2</v>
      </c>
      <c r="J23" s="192">
        <v>41</v>
      </c>
      <c r="K23" s="210">
        <v>101.5</v>
      </c>
      <c r="L23" s="192">
        <v>30504</v>
      </c>
      <c r="M23" s="235">
        <f aca="true" t="shared" si="52" ref="M23:M29">IF(J23&gt;0,+L23/J23," ")</f>
        <v>744</v>
      </c>
      <c r="N23" s="124">
        <f aca="true" t="shared" si="53" ref="N23:N29">IF(J23&gt;0,(+M23*K23)/100," ")</f>
        <v>755.16</v>
      </c>
      <c r="O23" s="125">
        <f aca="true" t="shared" si="54" ref="O23:O29">IF(J23&gt;0,(+L23*K23)/100," ")</f>
        <v>30961.56</v>
      </c>
      <c r="P23" s="146">
        <v>2</v>
      </c>
      <c r="Q23" s="192">
        <v>39</v>
      </c>
      <c r="R23" s="210">
        <v>98.5</v>
      </c>
      <c r="S23" s="192">
        <v>26832</v>
      </c>
      <c r="T23" s="235">
        <f aca="true" t="shared" si="55" ref="T23:T29">IF(Q23&gt;0,+S23/Q23," ")</f>
        <v>688</v>
      </c>
      <c r="U23" s="124">
        <f aca="true" t="shared" si="56" ref="U23:U29">IF(Q23&gt;0,(+T23*R23)/100," ")</f>
        <v>677.68</v>
      </c>
      <c r="V23" s="125">
        <f aca="true" t="shared" si="57" ref="V23:V29">IF(Q23&gt;0,(+S23*R23)/100," ")</f>
        <v>26429.52</v>
      </c>
      <c r="W23" s="146">
        <v>2</v>
      </c>
      <c r="X23" s="192"/>
      <c r="Y23" s="210"/>
      <c r="Z23" s="192"/>
      <c r="AA23" s="235" t="str">
        <f aca="true" t="shared" si="58" ref="AA23:AA29">IF(X23&gt;0,+Z23/X23," ")</f>
        <v> </v>
      </c>
      <c r="AB23" s="124" t="str">
        <f aca="true" t="shared" si="59" ref="AB23:AB29">IF(X23&gt;0,(+AA23*Y23)/100," ")</f>
        <v> </v>
      </c>
      <c r="AC23" s="125" t="str">
        <f aca="true" t="shared" si="60" ref="AC23:AC29">IF(X23&gt;0,(+Z23*Y23)/100," ")</f>
        <v> </v>
      </c>
      <c r="AD23" s="146">
        <v>2</v>
      </c>
      <c r="AE23" s="192"/>
      <c r="AF23" s="210"/>
      <c r="AG23" s="192"/>
      <c r="AH23" s="235" t="str">
        <f aca="true" t="shared" si="61" ref="AH23:AH29">IF(AE23&gt;0,+AG23/AE23," ")</f>
        <v> </v>
      </c>
      <c r="AI23" s="124" t="str">
        <f aca="true" t="shared" si="62" ref="AI23:AI29">IF(AE23&gt;0,(+AH23*AF23)/100," ")</f>
        <v> </v>
      </c>
      <c r="AJ23" s="125" t="str">
        <f aca="true" t="shared" si="63" ref="AJ23:AJ29">IF(AE23&gt;0,(+AG23*AF23)/100," ")</f>
        <v> </v>
      </c>
      <c r="AK23" s="146">
        <v>2</v>
      </c>
      <c r="AL23" s="192"/>
      <c r="AM23" s="210"/>
      <c r="AN23" s="192"/>
      <c r="AO23" s="235" t="str">
        <f aca="true" t="shared" si="64" ref="AO23:AO29">IF(AL23&gt;0,+AN23/AL23," ")</f>
        <v> </v>
      </c>
      <c r="AP23" s="124" t="str">
        <f aca="true" t="shared" si="65" ref="AP23:AP29">IF(AL23&gt;0,(+AO23*AM23)/100," ")</f>
        <v> </v>
      </c>
      <c r="AQ23" s="125" t="str">
        <f aca="true" t="shared" si="66" ref="AQ23:AQ29">IF(AL23&gt;0,(+AN23*AM23)/100," ")</f>
        <v> </v>
      </c>
      <c r="AR23" s="146">
        <v>2</v>
      </c>
      <c r="AS23" s="192"/>
      <c r="AT23" s="210"/>
      <c r="AU23" s="192"/>
      <c r="AV23" s="235" t="str">
        <f aca="true" t="shared" si="67" ref="AV23:AV29">IF(AS23&gt;0,+AU23/AS23," ")</f>
        <v> </v>
      </c>
      <c r="AW23" s="124" t="str">
        <f aca="true" t="shared" si="68" ref="AW23:AW29">IF(AS23&gt;0,(+AV23*AT23)/100," ")</f>
        <v> </v>
      </c>
      <c r="AX23" s="125" t="str">
        <f aca="true" t="shared" si="69" ref="AX23:AX29">IF(AS23&gt;0,(+AU23*AT23)/100," ")</f>
        <v> </v>
      </c>
      <c r="CQ23" s="103"/>
      <c r="CR23" s="192"/>
      <c r="CS23" s="315"/>
      <c r="CT23" s="315"/>
      <c r="CU23" s="315"/>
      <c r="CV23" s="316"/>
    </row>
    <row r="24" spans="2:100" ht="12.75">
      <c r="B24" s="146">
        <v>3</v>
      </c>
      <c r="C24" s="211">
        <v>12</v>
      </c>
      <c r="D24" s="210">
        <v>85.75</v>
      </c>
      <c r="E24" s="211">
        <v>10560</v>
      </c>
      <c r="F24" s="235">
        <f t="shared" si="49"/>
        <v>880</v>
      </c>
      <c r="G24" s="124">
        <f t="shared" si="50"/>
        <v>754.6</v>
      </c>
      <c r="H24" s="125">
        <f t="shared" si="51"/>
        <v>9055.2</v>
      </c>
      <c r="I24" s="146">
        <v>3</v>
      </c>
      <c r="J24" s="192">
        <v>28</v>
      </c>
      <c r="K24" s="210">
        <v>96.1</v>
      </c>
      <c r="L24" s="192">
        <v>23296</v>
      </c>
      <c r="M24" s="235">
        <f t="shared" si="52"/>
        <v>832</v>
      </c>
      <c r="N24" s="124">
        <f t="shared" si="53"/>
        <v>799.552</v>
      </c>
      <c r="O24" s="125">
        <f t="shared" si="54"/>
        <v>22387.456000000002</v>
      </c>
      <c r="P24" s="146">
        <v>3</v>
      </c>
      <c r="Q24" s="192">
        <v>18</v>
      </c>
      <c r="R24" s="210">
        <v>90.25</v>
      </c>
      <c r="S24" s="192">
        <v>14688</v>
      </c>
      <c r="T24" s="235">
        <f t="shared" si="55"/>
        <v>816</v>
      </c>
      <c r="U24" s="124">
        <f t="shared" si="56"/>
        <v>736.44</v>
      </c>
      <c r="V24" s="125">
        <f t="shared" si="57"/>
        <v>13255.92</v>
      </c>
      <c r="W24" s="146">
        <v>3</v>
      </c>
      <c r="X24" s="192"/>
      <c r="Y24" s="210"/>
      <c r="Z24" s="192"/>
      <c r="AA24" s="235" t="str">
        <f t="shared" si="58"/>
        <v> </v>
      </c>
      <c r="AB24" s="124" t="str">
        <f t="shared" si="59"/>
        <v> </v>
      </c>
      <c r="AC24" s="125" t="str">
        <f t="shared" si="60"/>
        <v> </v>
      </c>
      <c r="AD24" s="146">
        <v>3</v>
      </c>
      <c r="AE24" s="192"/>
      <c r="AF24" s="210"/>
      <c r="AG24" s="192"/>
      <c r="AH24" s="235" t="str">
        <f t="shared" si="61"/>
        <v> </v>
      </c>
      <c r="AI24" s="124" t="str">
        <f t="shared" si="62"/>
        <v> </v>
      </c>
      <c r="AJ24" s="125" t="str">
        <f t="shared" si="63"/>
        <v> </v>
      </c>
      <c r="AK24" s="146">
        <v>3</v>
      </c>
      <c r="AL24" s="192"/>
      <c r="AM24" s="210"/>
      <c r="AN24" s="192"/>
      <c r="AO24" s="235" t="str">
        <f t="shared" si="64"/>
        <v> </v>
      </c>
      <c r="AP24" s="124" t="str">
        <f t="shared" si="65"/>
        <v> </v>
      </c>
      <c r="AQ24" s="125" t="str">
        <f t="shared" si="66"/>
        <v> </v>
      </c>
      <c r="AR24" s="146">
        <v>3</v>
      </c>
      <c r="AS24" s="192"/>
      <c r="AT24" s="210"/>
      <c r="AU24" s="192"/>
      <c r="AV24" s="235" t="str">
        <f t="shared" si="67"/>
        <v> </v>
      </c>
      <c r="AW24" s="124" t="str">
        <f t="shared" si="68"/>
        <v> </v>
      </c>
      <c r="AX24" s="125" t="str">
        <f t="shared" si="69"/>
        <v> </v>
      </c>
      <c r="CQ24" s="103"/>
      <c r="CR24" s="192"/>
      <c r="CS24" s="315"/>
      <c r="CT24" s="315"/>
      <c r="CU24" s="315"/>
      <c r="CV24" s="316"/>
    </row>
    <row r="25" spans="2:100" ht="12.75">
      <c r="B25" s="146">
        <v>4</v>
      </c>
      <c r="C25" s="211"/>
      <c r="D25" s="210"/>
      <c r="E25" s="211"/>
      <c r="F25" s="235" t="str">
        <f t="shared" si="49"/>
        <v> </v>
      </c>
      <c r="G25" s="124" t="str">
        <f t="shared" si="50"/>
        <v> </v>
      </c>
      <c r="H25" s="125" t="str">
        <f t="shared" si="51"/>
        <v> </v>
      </c>
      <c r="I25" s="146">
        <v>4</v>
      </c>
      <c r="J25" s="192">
        <v>8</v>
      </c>
      <c r="K25" s="210">
        <v>91.75</v>
      </c>
      <c r="L25" s="192">
        <v>7160</v>
      </c>
      <c r="M25" s="235">
        <f t="shared" si="52"/>
        <v>895</v>
      </c>
      <c r="N25" s="124">
        <f t="shared" si="53"/>
        <v>821.1625</v>
      </c>
      <c r="O25" s="125">
        <f t="shared" si="54"/>
        <v>6569.3</v>
      </c>
      <c r="P25" s="146">
        <v>4</v>
      </c>
      <c r="Q25" s="192">
        <v>5</v>
      </c>
      <c r="R25" s="210">
        <v>85</v>
      </c>
      <c r="S25" s="192">
        <v>4455</v>
      </c>
      <c r="T25" s="235">
        <f t="shared" si="55"/>
        <v>891</v>
      </c>
      <c r="U25" s="124">
        <f t="shared" si="56"/>
        <v>757.35</v>
      </c>
      <c r="V25" s="125">
        <f t="shared" si="57"/>
        <v>3786.75</v>
      </c>
      <c r="W25" s="146">
        <v>4</v>
      </c>
      <c r="X25" s="192"/>
      <c r="Y25" s="210"/>
      <c r="Z25" s="192"/>
      <c r="AA25" s="235" t="str">
        <f t="shared" si="58"/>
        <v> </v>
      </c>
      <c r="AB25" s="124" t="str">
        <f t="shared" si="59"/>
        <v> </v>
      </c>
      <c r="AC25" s="125" t="str">
        <f t="shared" si="60"/>
        <v> </v>
      </c>
      <c r="AD25" s="146">
        <v>4</v>
      </c>
      <c r="AE25" s="192"/>
      <c r="AF25" s="210"/>
      <c r="AG25" s="192"/>
      <c r="AH25" s="235" t="str">
        <f t="shared" si="61"/>
        <v> </v>
      </c>
      <c r="AI25" s="124" t="str">
        <f t="shared" si="62"/>
        <v> </v>
      </c>
      <c r="AJ25" s="125" t="str">
        <f t="shared" si="63"/>
        <v> </v>
      </c>
      <c r="AK25" s="146">
        <v>4</v>
      </c>
      <c r="AL25" s="192"/>
      <c r="AM25" s="210"/>
      <c r="AN25" s="192"/>
      <c r="AO25" s="235" t="str">
        <f t="shared" si="64"/>
        <v> </v>
      </c>
      <c r="AP25" s="124" t="str">
        <f t="shared" si="65"/>
        <v> </v>
      </c>
      <c r="AQ25" s="125" t="str">
        <f t="shared" si="66"/>
        <v> </v>
      </c>
      <c r="AR25" s="146">
        <v>4</v>
      </c>
      <c r="AS25" s="192"/>
      <c r="AT25" s="210"/>
      <c r="AU25" s="192"/>
      <c r="AV25" s="235" t="str">
        <f t="shared" si="67"/>
        <v> </v>
      </c>
      <c r="AW25" s="124" t="str">
        <f t="shared" si="68"/>
        <v> </v>
      </c>
      <c r="AX25" s="125" t="str">
        <f t="shared" si="69"/>
        <v> </v>
      </c>
      <c r="CQ25" s="103"/>
      <c r="CR25" s="192"/>
      <c r="CS25" s="315"/>
      <c r="CT25" s="315"/>
      <c r="CU25" s="315"/>
      <c r="CV25" s="316"/>
    </row>
    <row r="26" spans="2:100" ht="12.75">
      <c r="B26" s="146">
        <v>5</v>
      </c>
      <c r="C26" s="211"/>
      <c r="D26" s="210"/>
      <c r="E26" s="211"/>
      <c r="F26" s="235" t="str">
        <f t="shared" si="49"/>
        <v> </v>
      </c>
      <c r="G26" s="124" t="str">
        <f t="shared" si="50"/>
        <v> </v>
      </c>
      <c r="H26" s="125" t="str">
        <f t="shared" si="51"/>
        <v> </v>
      </c>
      <c r="I26" s="146">
        <v>5</v>
      </c>
      <c r="J26" s="192"/>
      <c r="K26" s="210"/>
      <c r="L26" s="192"/>
      <c r="M26" s="235" t="str">
        <f t="shared" si="52"/>
        <v> </v>
      </c>
      <c r="N26" s="124" t="str">
        <f t="shared" si="53"/>
        <v> </v>
      </c>
      <c r="O26" s="125" t="str">
        <f t="shared" si="54"/>
        <v> </v>
      </c>
      <c r="P26" s="146">
        <v>5</v>
      </c>
      <c r="Q26" s="192"/>
      <c r="R26" s="210"/>
      <c r="S26" s="192"/>
      <c r="T26" s="235" t="str">
        <f t="shared" si="55"/>
        <v> </v>
      </c>
      <c r="U26" s="124" t="str">
        <f t="shared" si="56"/>
        <v> </v>
      </c>
      <c r="V26" s="125" t="str">
        <f t="shared" si="57"/>
        <v> </v>
      </c>
      <c r="W26" s="146">
        <v>5</v>
      </c>
      <c r="X26" s="192"/>
      <c r="Y26" s="210"/>
      <c r="Z26" s="192"/>
      <c r="AA26" s="235" t="str">
        <f t="shared" si="58"/>
        <v> </v>
      </c>
      <c r="AB26" s="124" t="str">
        <f t="shared" si="59"/>
        <v> </v>
      </c>
      <c r="AC26" s="125" t="str">
        <f t="shared" si="60"/>
        <v> </v>
      </c>
      <c r="AD26" s="146">
        <v>5</v>
      </c>
      <c r="AE26" s="192"/>
      <c r="AF26" s="210"/>
      <c r="AG26" s="192"/>
      <c r="AH26" s="235" t="str">
        <f t="shared" si="61"/>
        <v> </v>
      </c>
      <c r="AI26" s="124" t="str">
        <f t="shared" si="62"/>
        <v> </v>
      </c>
      <c r="AJ26" s="125" t="str">
        <f t="shared" si="63"/>
        <v> </v>
      </c>
      <c r="AK26" s="146">
        <v>5</v>
      </c>
      <c r="AL26" s="192"/>
      <c r="AM26" s="210"/>
      <c r="AN26" s="192"/>
      <c r="AO26" s="235" t="str">
        <f t="shared" si="64"/>
        <v> </v>
      </c>
      <c r="AP26" s="124" t="str">
        <f t="shared" si="65"/>
        <v> </v>
      </c>
      <c r="AQ26" s="125" t="str">
        <f t="shared" si="66"/>
        <v> </v>
      </c>
      <c r="AR26" s="146">
        <v>5</v>
      </c>
      <c r="AS26" s="192"/>
      <c r="AT26" s="210"/>
      <c r="AU26" s="192"/>
      <c r="AV26" s="235" t="str">
        <f t="shared" si="67"/>
        <v> </v>
      </c>
      <c r="AW26" s="124" t="str">
        <f t="shared" si="68"/>
        <v> </v>
      </c>
      <c r="AX26" s="125" t="str">
        <f t="shared" si="69"/>
        <v> </v>
      </c>
      <c r="CQ26" s="103"/>
      <c r="CR26" s="192"/>
      <c r="CS26" s="315"/>
      <c r="CT26" s="315"/>
      <c r="CU26" s="315"/>
      <c r="CV26" s="316"/>
    </row>
    <row r="27" spans="2:100" ht="12.75">
      <c r="B27" s="146">
        <v>6</v>
      </c>
      <c r="C27" s="211"/>
      <c r="D27" s="210"/>
      <c r="E27" s="211"/>
      <c r="F27" s="235" t="str">
        <f t="shared" si="49"/>
        <v> </v>
      </c>
      <c r="G27" s="124" t="str">
        <f t="shared" si="50"/>
        <v> </v>
      </c>
      <c r="H27" s="125" t="str">
        <f t="shared" si="51"/>
        <v> </v>
      </c>
      <c r="I27" s="146">
        <v>6</v>
      </c>
      <c r="J27" s="192"/>
      <c r="K27" s="210"/>
      <c r="L27" s="192"/>
      <c r="M27" s="235" t="str">
        <f t="shared" si="52"/>
        <v> </v>
      </c>
      <c r="N27" s="124" t="str">
        <f t="shared" si="53"/>
        <v> </v>
      </c>
      <c r="O27" s="125" t="str">
        <f t="shared" si="54"/>
        <v> </v>
      </c>
      <c r="P27" s="146">
        <v>6</v>
      </c>
      <c r="Q27" s="192"/>
      <c r="R27" s="210"/>
      <c r="S27" s="192"/>
      <c r="T27" s="235" t="str">
        <f t="shared" si="55"/>
        <v> </v>
      </c>
      <c r="U27" s="124" t="str">
        <f t="shared" si="56"/>
        <v> </v>
      </c>
      <c r="V27" s="125" t="str">
        <f t="shared" si="57"/>
        <v> </v>
      </c>
      <c r="W27" s="146">
        <v>6</v>
      </c>
      <c r="X27" s="192"/>
      <c r="Y27" s="210"/>
      <c r="Z27" s="192"/>
      <c r="AA27" s="235" t="str">
        <f t="shared" si="58"/>
        <v> </v>
      </c>
      <c r="AB27" s="124" t="str">
        <f t="shared" si="59"/>
        <v> </v>
      </c>
      <c r="AC27" s="125" t="str">
        <f t="shared" si="60"/>
        <v> </v>
      </c>
      <c r="AD27" s="146">
        <v>6</v>
      </c>
      <c r="AE27" s="192"/>
      <c r="AF27" s="210"/>
      <c r="AG27" s="192"/>
      <c r="AH27" s="235" t="str">
        <f t="shared" si="61"/>
        <v> </v>
      </c>
      <c r="AI27" s="124" t="str">
        <f t="shared" si="62"/>
        <v> </v>
      </c>
      <c r="AJ27" s="125" t="str">
        <f t="shared" si="63"/>
        <v> </v>
      </c>
      <c r="AK27" s="146">
        <v>6</v>
      </c>
      <c r="AL27" s="192"/>
      <c r="AM27" s="210"/>
      <c r="AN27" s="192"/>
      <c r="AO27" s="235" t="str">
        <f t="shared" si="64"/>
        <v> </v>
      </c>
      <c r="AP27" s="124" t="str">
        <f t="shared" si="65"/>
        <v> </v>
      </c>
      <c r="AQ27" s="125" t="str">
        <f t="shared" si="66"/>
        <v> </v>
      </c>
      <c r="AR27" s="146">
        <v>6</v>
      </c>
      <c r="AS27" s="192"/>
      <c r="AT27" s="210"/>
      <c r="AU27" s="192"/>
      <c r="AV27" s="235" t="str">
        <f t="shared" si="67"/>
        <v> </v>
      </c>
      <c r="AW27" s="124" t="str">
        <f t="shared" si="68"/>
        <v> </v>
      </c>
      <c r="AX27" s="125" t="str">
        <f t="shared" si="69"/>
        <v> </v>
      </c>
      <c r="CQ27" s="103"/>
      <c r="CR27" s="192"/>
      <c r="CS27" s="315"/>
      <c r="CT27" s="315"/>
      <c r="CU27" s="315"/>
      <c r="CV27" s="316"/>
    </row>
    <row r="28" spans="2:100" ht="12.75">
      <c r="B28" s="146">
        <v>7</v>
      </c>
      <c r="C28" s="211"/>
      <c r="D28" s="210"/>
      <c r="E28" s="211"/>
      <c r="F28" s="235" t="str">
        <f t="shared" si="49"/>
        <v> </v>
      </c>
      <c r="G28" s="124" t="str">
        <f t="shared" si="50"/>
        <v> </v>
      </c>
      <c r="H28" s="125" t="str">
        <f t="shared" si="51"/>
        <v> </v>
      </c>
      <c r="I28" s="146">
        <v>7</v>
      </c>
      <c r="J28" s="192"/>
      <c r="K28" s="210"/>
      <c r="L28" s="192"/>
      <c r="M28" s="235" t="str">
        <f t="shared" si="52"/>
        <v> </v>
      </c>
      <c r="N28" s="124" t="str">
        <f t="shared" si="53"/>
        <v> </v>
      </c>
      <c r="O28" s="125" t="str">
        <f t="shared" si="54"/>
        <v> </v>
      </c>
      <c r="P28" s="146">
        <v>7</v>
      </c>
      <c r="Q28" s="192"/>
      <c r="R28" s="210"/>
      <c r="S28" s="192"/>
      <c r="T28" s="235" t="str">
        <f t="shared" si="55"/>
        <v> </v>
      </c>
      <c r="U28" s="124" t="str">
        <f t="shared" si="56"/>
        <v> </v>
      </c>
      <c r="V28" s="125" t="str">
        <f t="shared" si="57"/>
        <v> </v>
      </c>
      <c r="W28" s="146">
        <v>7</v>
      </c>
      <c r="X28" s="192"/>
      <c r="Y28" s="210"/>
      <c r="Z28" s="192"/>
      <c r="AA28" s="235" t="str">
        <f t="shared" si="58"/>
        <v> </v>
      </c>
      <c r="AB28" s="124" t="str">
        <f t="shared" si="59"/>
        <v> </v>
      </c>
      <c r="AC28" s="125" t="str">
        <f t="shared" si="60"/>
        <v> </v>
      </c>
      <c r="AD28" s="146">
        <v>7</v>
      </c>
      <c r="AE28" s="192"/>
      <c r="AF28" s="210"/>
      <c r="AG28" s="192"/>
      <c r="AH28" s="235" t="str">
        <f t="shared" si="61"/>
        <v> </v>
      </c>
      <c r="AI28" s="124" t="str">
        <f t="shared" si="62"/>
        <v> </v>
      </c>
      <c r="AJ28" s="125" t="str">
        <f t="shared" si="63"/>
        <v> </v>
      </c>
      <c r="AK28" s="146">
        <v>7</v>
      </c>
      <c r="AL28" s="192"/>
      <c r="AM28" s="210"/>
      <c r="AN28" s="192"/>
      <c r="AO28" s="235" t="str">
        <f t="shared" si="64"/>
        <v> </v>
      </c>
      <c r="AP28" s="124" t="str">
        <f t="shared" si="65"/>
        <v> </v>
      </c>
      <c r="AQ28" s="125" t="str">
        <f t="shared" si="66"/>
        <v> </v>
      </c>
      <c r="AR28" s="146">
        <v>7</v>
      </c>
      <c r="AS28" s="192"/>
      <c r="AT28" s="210"/>
      <c r="AU28" s="192"/>
      <c r="AV28" s="235" t="str">
        <f t="shared" si="67"/>
        <v> </v>
      </c>
      <c r="AW28" s="124" t="str">
        <f t="shared" si="68"/>
        <v> </v>
      </c>
      <c r="AX28" s="125" t="str">
        <f t="shared" si="69"/>
        <v> </v>
      </c>
      <c r="CQ28" s="103"/>
      <c r="CR28" s="192"/>
      <c r="CS28" s="315"/>
      <c r="CT28" s="315"/>
      <c r="CU28" s="315"/>
      <c r="CV28" s="316"/>
    </row>
    <row r="29" spans="2:100" ht="13.5" thickBot="1">
      <c r="B29" s="147">
        <v>8</v>
      </c>
      <c r="C29" s="214"/>
      <c r="D29" s="213"/>
      <c r="E29" s="214"/>
      <c r="F29" s="236" t="str">
        <f t="shared" si="49"/>
        <v> </v>
      </c>
      <c r="G29" s="130" t="str">
        <f t="shared" si="50"/>
        <v> </v>
      </c>
      <c r="H29" s="125" t="str">
        <f t="shared" si="51"/>
        <v> </v>
      </c>
      <c r="I29" s="147">
        <v>8</v>
      </c>
      <c r="J29" s="193"/>
      <c r="K29" s="213"/>
      <c r="L29" s="193"/>
      <c r="M29" s="236" t="str">
        <f t="shared" si="52"/>
        <v> </v>
      </c>
      <c r="N29" s="130" t="str">
        <f t="shared" si="53"/>
        <v> </v>
      </c>
      <c r="O29" s="125" t="str">
        <f t="shared" si="54"/>
        <v> </v>
      </c>
      <c r="P29" s="147">
        <v>8</v>
      </c>
      <c r="Q29" s="193"/>
      <c r="R29" s="193"/>
      <c r="S29" s="193"/>
      <c r="T29" s="236" t="str">
        <f t="shared" si="55"/>
        <v> </v>
      </c>
      <c r="U29" s="130" t="str">
        <f t="shared" si="56"/>
        <v> </v>
      </c>
      <c r="V29" s="125" t="str">
        <f t="shared" si="57"/>
        <v> </v>
      </c>
      <c r="W29" s="147">
        <v>8</v>
      </c>
      <c r="X29" s="193"/>
      <c r="Y29" s="213"/>
      <c r="Z29" s="193"/>
      <c r="AA29" s="236" t="str">
        <f t="shared" si="58"/>
        <v> </v>
      </c>
      <c r="AB29" s="130" t="str">
        <f t="shared" si="59"/>
        <v> </v>
      </c>
      <c r="AC29" s="125" t="str">
        <f t="shared" si="60"/>
        <v> </v>
      </c>
      <c r="AD29" s="147">
        <v>8</v>
      </c>
      <c r="AE29" s="193"/>
      <c r="AF29" s="213"/>
      <c r="AG29" s="193"/>
      <c r="AH29" s="236" t="str">
        <f t="shared" si="61"/>
        <v> </v>
      </c>
      <c r="AI29" s="130" t="str">
        <f t="shared" si="62"/>
        <v> </v>
      </c>
      <c r="AJ29" s="125" t="str">
        <f t="shared" si="63"/>
        <v> </v>
      </c>
      <c r="AK29" s="147">
        <v>8</v>
      </c>
      <c r="AL29" s="193"/>
      <c r="AM29" s="213"/>
      <c r="AN29" s="193"/>
      <c r="AO29" s="236" t="str">
        <f t="shared" si="64"/>
        <v> </v>
      </c>
      <c r="AP29" s="130" t="str">
        <f t="shared" si="65"/>
        <v> </v>
      </c>
      <c r="AQ29" s="125" t="str">
        <f t="shared" si="66"/>
        <v> </v>
      </c>
      <c r="AR29" s="147">
        <v>8</v>
      </c>
      <c r="AS29" s="193"/>
      <c r="AT29" s="213"/>
      <c r="AU29" s="193"/>
      <c r="AV29" s="236" t="str">
        <f t="shared" si="67"/>
        <v> </v>
      </c>
      <c r="AW29" s="130" t="str">
        <f t="shared" si="68"/>
        <v> </v>
      </c>
      <c r="AX29" s="125" t="str">
        <f t="shared" si="69"/>
        <v> </v>
      </c>
      <c r="CQ29" s="103"/>
      <c r="CR29" s="192"/>
      <c r="CS29" s="315"/>
      <c r="CT29" s="315"/>
      <c r="CU29" s="315"/>
      <c r="CV29" s="316"/>
    </row>
    <row r="30" spans="2:100" ht="13.5" thickBot="1">
      <c r="B30" s="148" t="s">
        <v>104</v>
      </c>
      <c r="C30" s="149">
        <f>SUM(C22:C29)</f>
        <v>91</v>
      </c>
      <c r="D30" s="130">
        <f>IF(C30&gt;0,(+H30/E30)*100," ")</f>
        <v>92.31165615609261</v>
      </c>
      <c r="E30" s="149">
        <f>SUM(E22:E29)</f>
        <v>70881</v>
      </c>
      <c r="F30" s="236">
        <f>IF(C30&gt;0,E30/C30," ")</f>
        <v>778.9120879120879</v>
      </c>
      <c r="G30" s="130">
        <f>IF(C30&gt;0,H30/C30," ")</f>
        <v>719.0266483516484</v>
      </c>
      <c r="H30" s="137">
        <f>SUM(H22:H29)</f>
        <v>65431.425</v>
      </c>
      <c r="I30" s="148" t="s">
        <v>104</v>
      </c>
      <c r="J30" s="149">
        <f>SUM(J22:J29)</f>
        <v>82</v>
      </c>
      <c r="K30" s="130">
        <f>IF(J30&gt;0,(+O30/L30)*100," ")</f>
        <v>98.77219661819203</v>
      </c>
      <c r="L30" s="149">
        <f>SUM(L22:L29)</f>
        <v>64226</v>
      </c>
      <c r="M30" s="236">
        <f>IF(J30&gt;0,L30/J30," ")</f>
        <v>783.2439024390244</v>
      </c>
      <c r="N30" s="130">
        <f>IF(J30&gt;0,O30/J30," ")</f>
        <v>773.6272073170733</v>
      </c>
      <c r="O30" s="137">
        <f>SUM(O22:O29)</f>
        <v>63437.43100000001</v>
      </c>
      <c r="P30" s="148" t="s">
        <v>104</v>
      </c>
      <c r="Q30" s="149">
        <f>SUM(Q22:Q29)</f>
        <v>66</v>
      </c>
      <c r="R30" s="130">
        <f>IF(Q30&gt;0,(+V30/S30)*100," ")</f>
        <v>95.08984850046377</v>
      </c>
      <c r="S30" s="149">
        <f>SUM(S22:S29)</f>
        <v>48515</v>
      </c>
      <c r="T30" s="236">
        <f>IF(Q30&gt;0,S30/Q30," ")</f>
        <v>735.0757575757576</v>
      </c>
      <c r="U30" s="130">
        <f>IF(Q30&gt;0,V30/Q30," ")</f>
        <v>698.9824242424243</v>
      </c>
      <c r="V30" s="137">
        <f>SUM(V22:V29)</f>
        <v>46132.840000000004</v>
      </c>
      <c r="W30" s="148" t="s">
        <v>104</v>
      </c>
      <c r="X30" s="149">
        <f>SUM(X22:X29)</f>
        <v>0</v>
      </c>
      <c r="Y30" s="130" t="str">
        <f>IF(X30&gt;0,(+AC30/Z30)*100," ")</f>
        <v> </v>
      </c>
      <c r="Z30" s="149">
        <f>SUM(Z22:Z29)</f>
        <v>0</v>
      </c>
      <c r="AA30" s="236" t="str">
        <f>IF(X30&gt;0,Z30/X30," ")</f>
        <v> </v>
      </c>
      <c r="AB30" s="130" t="str">
        <f>IF(X30&gt;0,AC30/X30," ")</f>
        <v> </v>
      </c>
      <c r="AC30" s="137">
        <f>SUM(AC22:AC29)</f>
        <v>0</v>
      </c>
      <c r="AD30" s="148" t="s">
        <v>104</v>
      </c>
      <c r="AE30" s="149">
        <f>SUM(AE22:AE29)</f>
        <v>0</v>
      </c>
      <c r="AF30" s="130" t="str">
        <f>IF(AE30&gt;0,(+AJ30/AG30)*100," ")</f>
        <v> </v>
      </c>
      <c r="AG30" s="149">
        <f>SUM(AG22:AG29)</f>
        <v>0</v>
      </c>
      <c r="AH30" s="236" t="str">
        <f>IF(AE30&gt;0,AG30/AE30," ")</f>
        <v> </v>
      </c>
      <c r="AI30" s="130" t="str">
        <f>IF(AE30&gt;0,AJ30/AE30," ")</f>
        <v> </v>
      </c>
      <c r="AJ30" s="137">
        <f>SUM(AJ22:AJ29)</f>
        <v>0</v>
      </c>
      <c r="AK30" s="148" t="s">
        <v>104</v>
      </c>
      <c r="AL30" s="149">
        <f>SUM(AL22:AL29)</f>
        <v>0</v>
      </c>
      <c r="AM30" s="130" t="str">
        <f>IF(AL30&gt;0,(+AQ30/AN30)*100," ")</f>
        <v> </v>
      </c>
      <c r="AN30" s="149">
        <f>SUM(AN22:AN29)</f>
        <v>0</v>
      </c>
      <c r="AO30" s="236" t="str">
        <f>IF(AL30&gt;0,AN30/AL30," ")</f>
        <v> </v>
      </c>
      <c r="AP30" s="130" t="str">
        <f>IF(AL30&gt;0,AQ30/AL30," ")</f>
        <v> </v>
      </c>
      <c r="AQ30" s="137">
        <f>SUM(AQ22:AQ29)</f>
        <v>0</v>
      </c>
      <c r="AR30" s="148" t="s">
        <v>104</v>
      </c>
      <c r="AS30" s="149">
        <f>SUM(AS22:AS29)</f>
        <v>0</v>
      </c>
      <c r="AT30" s="130" t="str">
        <f>IF(AS30&gt;0,(+AX30/AU30)*100," ")</f>
        <v> </v>
      </c>
      <c r="AU30" s="149">
        <f>SUM(AU22:AU29)</f>
        <v>0</v>
      </c>
      <c r="AV30" s="236" t="str">
        <f>IF(AS30&gt;0,AU30/AS30," ")</f>
        <v> </v>
      </c>
      <c r="AW30" s="130" t="str">
        <f>IF(AS30&gt;0,AX30/AS30," ")</f>
        <v> </v>
      </c>
      <c r="AX30" s="137">
        <f>SUM(AX22:AX29)</f>
        <v>0</v>
      </c>
      <c r="CQ30" s="103"/>
      <c r="CR30" s="192"/>
      <c r="CS30" s="315"/>
      <c r="CT30" s="315"/>
      <c r="CU30" s="315"/>
      <c r="CV30" s="316"/>
    </row>
    <row r="31" spans="1:100" ht="12.75">
      <c r="A31" s="108"/>
      <c r="B31" s="108"/>
      <c r="C31" s="115"/>
      <c r="D31" s="233"/>
      <c r="E31" s="115"/>
      <c r="F31" s="237"/>
      <c r="G31" s="110"/>
      <c r="H31" s="150"/>
      <c r="I31" s="114"/>
      <c r="J31" s="115"/>
      <c r="K31" s="150"/>
      <c r="L31" s="115"/>
      <c r="M31" s="237"/>
      <c r="N31" s="110"/>
      <c r="O31" s="150"/>
      <c r="P31" s="114"/>
      <c r="Q31" s="115"/>
      <c r="R31" s="150"/>
      <c r="S31" s="115"/>
      <c r="T31" s="237"/>
      <c r="U31" s="110"/>
      <c r="V31" s="150"/>
      <c r="W31" s="114"/>
      <c r="X31" s="115"/>
      <c r="Y31" s="233"/>
      <c r="Z31" s="115"/>
      <c r="AA31" s="237"/>
      <c r="AB31" s="110"/>
      <c r="AC31" s="150"/>
      <c r="AD31" s="114"/>
      <c r="AE31" s="115"/>
      <c r="AF31" s="233"/>
      <c r="AG31" s="115"/>
      <c r="AH31" s="237"/>
      <c r="AI31" s="110"/>
      <c r="AJ31" s="150"/>
      <c r="AK31" s="114"/>
      <c r="AL31" s="115"/>
      <c r="AM31" s="233"/>
      <c r="AN31" s="115"/>
      <c r="AO31" s="237"/>
      <c r="AP31" s="110"/>
      <c r="AQ31" s="150"/>
      <c r="AR31" s="114"/>
      <c r="AS31" s="115"/>
      <c r="AT31" s="233"/>
      <c r="AU31" s="115"/>
      <c r="AV31" s="237"/>
      <c r="AW31" s="110"/>
      <c r="AX31" s="150"/>
      <c r="CQ31" s="103"/>
      <c r="CR31" s="192"/>
      <c r="CS31" s="315"/>
      <c r="CT31" s="315"/>
      <c r="CU31" s="315"/>
      <c r="CV31" s="316"/>
    </row>
    <row r="32" spans="2:100" ht="13.5" thickBot="1">
      <c r="B32" s="108"/>
      <c r="C32" s="115"/>
      <c r="D32" s="124"/>
      <c r="E32" s="115"/>
      <c r="F32" s="237"/>
      <c r="G32" s="110"/>
      <c r="H32" s="151"/>
      <c r="I32" s="108"/>
      <c r="J32" s="115"/>
      <c r="K32" s="115"/>
      <c r="L32" s="115"/>
      <c r="M32" s="237"/>
      <c r="N32" s="110"/>
      <c r="O32" s="151"/>
      <c r="P32" s="108"/>
      <c r="Q32" s="115"/>
      <c r="R32" s="115"/>
      <c r="S32" s="115"/>
      <c r="T32" s="237"/>
      <c r="U32" s="110"/>
      <c r="V32" s="151"/>
      <c r="W32" s="108"/>
      <c r="X32" s="115"/>
      <c r="Y32" s="124"/>
      <c r="Z32" s="115"/>
      <c r="AA32" s="237"/>
      <c r="AB32" s="110"/>
      <c r="AC32" s="151"/>
      <c r="AD32" s="108"/>
      <c r="AE32" s="115"/>
      <c r="AF32" s="124"/>
      <c r="AG32" s="115"/>
      <c r="AH32" s="237"/>
      <c r="AI32" s="110"/>
      <c r="AJ32" s="151"/>
      <c r="AK32" s="108"/>
      <c r="AL32" s="115"/>
      <c r="AM32" s="124"/>
      <c r="AN32" s="115"/>
      <c r="AO32" s="237"/>
      <c r="AP32" s="110"/>
      <c r="AQ32" s="151"/>
      <c r="AR32" s="108"/>
      <c r="AS32" s="115"/>
      <c r="AT32" s="124"/>
      <c r="AU32" s="115"/>
      <c r="AV32" s="237"/>
      <c r="AW32" s="110"/>
      <c r="AX32" s="151"/>
      <c r="CQ32" s="103"/>
      <c r="CR32" s="192"/>
      <c r="CS32" s="315"/>
      <c r="CT32" s="315"/>
      <c r="CU32" s="315"/>
      <c r="CV32" s="316"/>
    </row>
    <row r="33" spans="2:100" ht="16.5" thickBot="1">
      <c r="B33" s="139" t="s">
        <v>114</v>
      </c>
      <c r="C33" s="191"/>
      <c r="D33" s="241"/>
      <c r="E33" s="191"/>
      <c r="F33" s="238"/>
      <c r="G33" s="141" t="s">
        <v>113</v>
      </c>
      <c r="H33" s="473">
        <v>39892</v>
      </c>
      <c r="I33" s="139" t="s">
        <v>134</v>
      </c>
      <c r="J33" s="191"/>
      <c r="K33" s="191"/>
      <c r="L33" s="191"/>
      <c r="M33" s="238"/>
      <c r="N33" s="141" t="s">
        <v>113</v>
      </c>
      <c r="O33" s="474"/>
      <c r="P33" s="139" t="s">
        <v>141</v>
      </c>
      <c r="Q33" s="191"/>
      <c r="R33" s="191"/>
      <c r="S33" s="191"/>
      <c r="T33" s="238"/>
      <c r="U33" s="141" t="s">
        <v>113</v>
      </c>
      <c r="V33" s="474"/>
      <c r="W33" s="139" t="s">
        <v>150</v>
      </c>
      <c r="X33" s="191"/>
      <c r="Y33" s="241"/>
      <c r="Z33" s="191"/>
      <c r="AA33" s="238"/>
      <c r="AB33" s="141" t="s">
        <v>113</v>
      </c>
      <c r="AC33" s="474"/>
      <c r="AD33" s="139" t="s">
        <v>155</v>
      </c>
      <c r="AE33" s="191"/>
      <c r="AF33" s="241"/>
      <c r="AG33" s="191"/>
      <c r="AH33" s="238"/>
      <c r="AI33" s="141" t="s">
        <v>113</v>
      </c>
      <c r="AJ33" s="474"/>
      <c r="AK33" s="139" t="s">
        <v>162</v>
      </c>
      <c r="AL33" s="191"/>
      <c r="AM33" s="241"/>
      <c r="AN33" s="191"/>
      <c r="AO33" s="238"/>
      <c r="AP33" s="141" t="s">
        <v>113</v>
      </c>
      <c r="AQ33" s="474"/>
      <c r="AR33" s="139" t="s">
        <v>169</v>
      </c>
      <c r="AS33" s="191"/>
      <c r="AT33" s="241"/>
      <c r="AU33" s="191"/>
      <c r="AV33" s="238"/>
      <c r="AW33" s="141" t="s">
        <v>113</v>
      </c>
      <c r="AX33" s="474"/>
      <c r="CQ33" s="103"/>
      <c r="CR33" s="192"/>
      <c r="CS33" s="315"/>
      <c r="CT33" s="315"/>
      <c r="CU33" s="315"/>
      <c r="CV33" s="316"/>
    </row>
    <row r="34" spans="2:100" ht="12.75">
      <c r="B34" s="143" t="s">
        <v>100</v>
      </c>
      <c r="C34" s="222" t="s">
        <v>101</v>
      </c>
      <c r="D34" s="234" t="s">
        <v>61</v>
      </c>
      <c r="E34" s="222" t="s">
        <v>99</v>
      </c>
      <c r="F34" s="239" t="s">
        <v>102</v>
      </c>
      <c r="G34" s="144" t="s">
        <v>106</v>
      </c>
      <c r="H34" s="145" t="s">
        <v>103</v>
      </c>
      <c r="I34" s="143" t="s">
        <v>100</v>
      </c>
      <c r="J34" s="222" t="s">
        <v>101</v>
      </c>
      <c r="K34" s="222" t="s">
        <v>61</v>
      </c>
      <c r="L34" s="222" t="s">
        <v>99</v>
      </c>
      <c r="M34" s="239" t="s">
        <v>102</v>
      </c>
      <c r="N34" s="144" t="s">
        <v>106</v>
      </c>
      <c r="O34" s="145" t="s">
        <v>103</v>
      </c>
      <c r="P34" s="143" t="s">
        <v>100</v>
      </c>
      <c r="Q34" s="222" t="s">
        <v>101</v>
      </c>
      <c r="R34" s="222" t="s">
        <v>61</v>
      </c>
      <c r="S34" s="222" t="s">
        <v>99</v>
      </c>
      <c r="T34" s="239" t="s">
        <v>102</v>
      </c>
      <c r="U34" s="144" t="s">
        <v>106</v>
      </c>
      <c r="V34" s="145" t="s">
        <v>103</v>
      </c>
      <c r="W34" s="143" t="s">
        <v>100</v>
      </c>
      <c r="X34" s="222" t="s">
        <v>101</v>
      </c>
      <c r="Y34" s="234" t="s">
        <v>61</v>
      </c>
      <c r="Z34" s="222" t="s">
        <v>99</v>
      </c>
      <c r="AA34" s="239" t="s">
        <v>102</v>
      </c>
      <c r="AB34" s="144" t="s">
        <v>106</v>
      </c>
      <c r="AC34" s="145" t="s">
        <v>103</v>
      </c>
      <c r="AD34" s="143" t="s">
        <v>100</v>
      </c>
      <c r="AE34" s="222" t="s">
        <v>101</v>
      </c>
      <c r="AF34" s="234" t="s">
        <v>61</v>
      </c>
      <c r="AG34" s="222" t="s">
        <v>99</v>
      </c>
      <c r="AH34" s="239" t="s">
        <v>102</v>
      </c>
      <c r="AI34" s="144" t="s">
        <v>106</v>
      </c>
      <c r="AJ34" s="145" t="s">
        <v>103</v>
      </c>
      <c r="AK34" s="143" t="s">
        <v>100</v>
      </c>
      <c r="AL34" s="222" t="s">
        <v>101</v>
      </c>
      <c r="AM34" s="234" t="s">
        <v>61</v>
      </c>
      <c r="AN34" s="222" t="s">
        <v>99</v>
      </c>
      <c r="AO34" s="239" t="s">
        <v>102</v>
      </c>
      <c r="AP34" s="144" t="s">
        <v>106</v>
      </c>
      <c r="AQ34" s="145" t="s">
        <v>103</v>
      </c>
      <c r="AR34" s="143" t="s">
        <v>100</v>
      </c>
      <c r="AS34" s="222" t="s">
        <v>101</v>
      </c>
      <c r="AT34" s="234" t="s">
        <v>61</v>
      </c>
      <c r="AU34" s="222" t="s">
        <v>99</v>
      </c>
      <c r="AV34" s="239" t="s">
        <v>102</v>
      </c>
      <c r="AW34" s="144" t="s">
        <v>106</v>
      </c>
      <c r="AX34" s="145" t="s">
        <v>103</v>
      </c>
      <c r="CQ34" s="103"/>
      <c r="CR34" s="192"/>
      <c r="CS34" s="315"/>
      <c r="CT34" s="315"/>
      <c r="CU34" s="315"/>
      <c r="CV34" s="316"/>
    </row>
    <row r="35" spans="2:100" ht="12.75">
      <c r="B35" s="146">
        <v>1</v>
      </c>
      <c r="C35" s="192">
        <v>39</v>
      </c>
      <c r="D35" s="210">
        <v>89.5</v>
      </c>
      <c r="E35" s="192">
        <v>30412</v>
      </c>
      <c r="F35" s="235">
        <f>IF(C35&gt;0,+E35/C35," ")</f>
        <v>779.7948717948718</v>
      </c>
      <c r="G35" s="124">
        <f>IF(C35&gt;0,(+F35*D35)/100," ")</f>
        <v>697.9164102564104</v>
      </c>
      <c r="H35" s="125">
        <f>IF(C35&gt;0,(+E35*D35)/100," ")</f>
        <v>27218.74</v>
      </c>
      <c r="I35" s="146">
        <v>1</v>
      </c>
      <c r="J35" s="192"/>
      <c r="K35" s="210"/>
      <c r="L35" s="192"/>
      <c r="M35" s="235" t="str">
        <f>IF(J35&gt;0,+L35/J35," ")</f>
        <v> </v>
      </c>
      <c r="N35" s="124" t="str">
        <f>IF(J35&gt;0,(+M35*K35)/100," ")</f>
        <v> </v>
      </c>
      <c r="O35" s="125" t="str">
        <f>IF(J35&gt;0,(+L35*K35)/100," ")</f>
        <v> </v>
      </c>
      <c r="P35" s="146">
        <v>1</v>
      </c>
      <c r="Q35" s="192"/>
      <c r="R35" s="210"/>
      <c r="S35" s="192"/>
      <c r="T35" s="235" t="str">
        <f>IF(Q35&gt;0,+S35/Q35," ")</f>
        <v> </v>
      </c>
      <c r="U35" s="124" t="str">
        <f>IF(Q35&gt;0,(+T35*R35)/100," ")</f>
        <v> </v>
      </c>
      <c r="V35" s="125" t="str">
        <f>IF(Q35&gt;0,(+S35*R35)/100," ")</f>
        <v> </v>
      </c>
      <c r="W35" s="146">
        <v>1</v>
      </c>
      <c r="X35" s="192"/>
      <c r="Y35" s="210"/>
      <c r="Z35" s="192"/>
      <c r="AA35" s="235" t="str">
        <f>IF(X35&gt;0,+Z35/X35," ")</f>
        <v> </v>
      </c>
      <c r="AB35" s="124" t="str">
        <f>IF(X35&gt;0,(+AA35*Y35)/100," ")</f>
        <v> </v>
      </c>
      <c r="AC35" s="125" t="str">
        <f>IF(X35&gt;0,(+Z35*Y35)/100," ")</f>
        <v> </v>
      </c>
      <c r="AD35" s="146">
        <v>1</v>
      </c>
      <c r="AE35" s="192"/>
      <c r="AF35" s="210"/>
      <c r="AG35" s="192"/>
      <c r="AH35" s="235" t="str">
        <f>IF(AE35&gt;0,+AG35/AE35," ")</f>
        <v> </v>
      </c>
      <c r="AI35" s="124" t="str">
        <f>IF(AE35&gt;0,(+AH35*AF35)/100," ")</f>
        <v> </v>
      </c>
      <c r="AJ35" s="125" t="str">
        <f>IF(AE35&gt;0,(+AG35*AF35)/100," ")</f>
        <v> </v>
      </c>
      <c r="AK35" s="146">
        <v>1</v>
      </c>
      <c r="AL35" s="192"/>
      <c r="AM35" s="210"/>
      <c r="AN35" s="192"/>
      <c r="AO35" s="235" t="str">
        <f>IF(AL35&gt;0,+AN35/AL35," ")</f>
        <v> </v>
      </c>
      <c r="AP35" s="124" t="str">
        <f>IF(AL35&gt;0,(+AO35*AM35)/100," ")</f>
        <v> </v>
      </c>
      <c r="AQ35" s="125" t="str">
        <f>IF(AL35&gt;0,(+AN35*AM35)/100," ")</f>
        <v> </v>
      </c>
      <c r="AR35" s="146">
        <v>1</v>
      </c>
      <c r="AS35" s="192"/>
      <c r="AT35" s="210"/>
      <c r="AU35" s="192"/>
      <c r="AV35" s="235" t="str">
        <f>IF(AS35&gt;0,+AU35/AS35," ")</f>
        <v> </v>
      </c>
      <c r="AW35" s="124" t="str">
        <f>IF(AS35&gt;0,(+AV35*AT35)/100," ")</f>
        <v> </v>
      </c>
      <c r="AX35" s="125" t="str">
        <f>IF(AS35&gt;0,(+AU35*AT35)/100," ")</f>
        <v> </v>
      </c>
      <c r="CQ35" s="103"/>
      <c r="CR35" s="192"/>
      <c r="CS35" s="315"/>
      <c r="CT35" s="315"/>
      <c r="CU35" s="315"/>
      <c r="CV35" s="316"/>
    </row>
    <row r="36" spans="2:100" ht="12.75">
      <c r="B36" s="146">
        <v>2</v>
      </c>
      <c r="C36" s="192">
        <v>17</v>
      </c>
      <c r="D36" s="210">
        <v>84.25</v>
      </c>
      <c r="E36" s="192">
        <v>15488</v>
      </c>
      <c r="F36" s="235">
        <f aca="true" t="shared" si="70" ref="F36:F42">IF(C36&gt;0,+E36/C36," ")</f>
        <v>911.0588235294117</v>
      </c>
      <c r="G36" s="124">
        <f aca="true" t="shared" si="71" ref="G36:G42">IF(C36&gt;0,(+F36*D36)/100," ")</f>
        <v>767.5670588235294</v>
      </c>
      <c r="H36" s="125">
        <f aca="true" t="shared" si="72" ref="H36:H42">IF(C36&gt;0,(+E36*D36)/100," ")</f>
        <v>13048.64</v>
      </c>
      <c r="I36" s="146">
        <v>2</v>
      </c>
      <c r="J36" s="192"/>
      <c r="K36" s="210"/>
      <c r="L36" s="192"/>
      <c r="M36" s="235" t="str">
        <f aca="true" t="shared" si="73" ref="M36:M42">IF(J36&gt;0,+L36/J36," ")</f>
        <v> </v>
      </c>
      <c r="N36" s="124" t="str">
        <f aca="true" t="shared" si="74" ref="N36:N42">IF(J36&gt;0,(+M36*K36)/100," ")</f>
        <v> </v>
      </c>
      <c r="O36" s="125" t="str">
        <f aca="true" t="shared" si="75" ref="O36:O42">IF(J36&gt;0,(+L36*K36)/100," ")</f>
        <v> </v>
      </c>
      <c r="P36" s="146">
        <v>2</v>
      </c>
      <c r="Q36" s="192"/>
      <c r="R36" s="192"/>
      <c r="S36" s="192"/>
      <c r="T36" s="235" t="str">
        <f aca="true" t="shared" si="76" ref="T36:T42">IF(Q36&gt;0,+S36/Q36," ")</f>
        <v> </v>
      </c>
      <c r="U36" s="124" t="str">
        <f aca="true" t="shared" si="77" ref="U36:U42">IF(Q36&gt;0,(+T36*R36)/100," ")</f>
        <v> </v>
      </c>
      <c r="V36" s="125" t="str">
        <f aca="true" t="shared" si="78" ref="V36:V42">IF(Q36&gt;0,(+S36*R36)/100," ")</f>
        <v> </v>
      </c>
      <c r="W36" s="146">
        <v>2</v>
      </c>
      <c r="X36" s="192"/>
      <c r="Y36" s="210"/>
      <c r="Z36" s="192"/>
      <c r="AA36" s="235" t="str">
        <f aca="true" t="shared" si="79" ref="AA36:AA42">IF(X36&gt;0,+Z36/X36," ")</f>
        <v> </v>
      </c>
      <c r="AB36" s="124" t="str">
        <f aca="true" t="shared" si="80" ref="AB36:AB42">IF(X36&gt;0,(+AA36*Y36)/100," ")</f>
        <v> </v>
      </c>
      <c r="AC36" s="125" t="str">
        <f aca="true" t="shared" si="81" ref="AC36:AC42">IF(X36&gt;0,(+Z36*Y36)/100," ")</f>
        <v> </v>
      </c>
      <c r="AD36" s="146">
        <v>2</v>
      </c>
      <c r="AE36" s="192"/>
      <c r="AF36" s="210"/>
      <c r="AG36" s="192"/>
      <c r="AH36" s="235" t="str">
        <f aca="true" t="shared" si="82" ref="AH36:AH42">IF(AE36&gt;0,+AG36/AE36," ")</f>
        <v> </v>
      </c>
      <c r="AI36" s="124" t="str">
        <f aca="true" t="shared" si="83" ref="AI36:AI42">IF(AE36&gt;0,(+AH36*AF36)/100," ")</f>
        <v> </v>
      </c>
      <c r="AJ36" s="125" t="str">
        <f aca="true" t="shared" si="84" ref="AJ36:AJ42">IF(AE36&gt;0,(+AG36*AF36)/100," ")</f>
        <v> </v>
      </c>
      <c r="AK36" s="146">
        <v>2</v>
      </c>
      <c r="AL36" s="192"/>
      <c r="AM36" s="210"/>
      <c r="AN36" s="192"/>
      <c r="AO36" s="235" t="str">
        <f aca="true" t="shared" si="85" ref="AO36:AO42">IF(AL36&gt;0,+AN36/AL36," ")</f>
        <v> </v>
      </c>
      <c r="AP36" s="124" t="str">
        <f aca="true" t="shared" si="86" ref="AP36:AP42">IF(AL36&gt;0,(+AO36*AM36)/100," ")</f>
        <v> </v>
      </c>
      <c r="AQ36" s="125" t="str">
        <f aca="true" t="shared" si="87" ref="AQ36:AQ42">IF(AL36&gt;0,(+AN36*AM36)/100," ")</f>
        <v> </v>
      </c>
      <c r="AR36" s="146">
        <v>2</v>
      </c>
      <c r="AS36" s="192"/>
      <c r="AT36" s="210"/>
      <c r="AU36" s="192"/>
      <c r="AV36" s="235" t="str">
        <f aca="true" t="shared" si="88" ref="AV36:AV42">IF(AS36&gt;0,+AU36/AS36," ")</f>
        <v> </v>
      </c>
      <c r="AW36" s="124" t="str">
        <f aca="true" t="shared" si="89" ref="AW36:AW42">IF(AS36&gt;0,(+AV36*AT36)/100," ")</f>
        <v> </v>
      </c>
      <c r="AX36" s="125" t="str">
        <f aca="true" t="shared" si="90" ref="AX36:AX42">IF(AS36&gt;0,(+AU36*AT36)/100," ")</f>
        <v> </v>
      </c>
      <c r="CQ36" s="103"/>
      <c r="CR36" s="192"/>
      <c r="CS36" s="315"/>
      <c r="CT36" s="315"/>
      <c r="CU36" s="315"/>
      <c r="CV36" s="316"/>
    </row>
    <row r="37" spans="2:100" ht="12.75">
      <c r="B37" s="146">
        <v>3</v>
      </c>
      <c r="C37" s="192"/>
      <c r="D37" s="210"/>
      <c r="E37" s="192"/>
      <c r="F37" s="235" t="str">
        <f t="shared" si="70"/>
        <v> </v>
      </c>
      <c r="G37" s="124" t="str">
        <f t="shared" si="71"/>
        <v> </v>
      </c>
      <c r="H37" s="125" t="str">
        <f t="shared" si="72"/>
        <v> </v>
      </c>
      <c r="I37" s="146">
        <v>3</v>
      </c>
      <c r="J37" s="192"/>
      <c r="K37" s="210"/>
      <c r="L37" s="192"/>
      <c r="M37" s="235" t="str">
        <f t="shared" si="73"/>
        <v> </v>
      </c>
      <c r="N37" s="124" t="str">
        <f t="shared" si="74"/>
        <v> </v>
      </c>
      <c r="O37" s="125" t="str">
        <f t="shared" si="75"/>
        <v> </v>
      </c>
      <c r="P37" s="146">
        <v>3</v>
      </c>
      <c r="Q37" s="192"/>
      <c r="R37" s="192"/>
      <c r="S37" s="192"/>
      <c r="T37" s="235" t="str">
        <f t="shared" si="76"/>
        <v> </v>
      </c>
      <c r="U37" s="124" t="str">
        <f t="shared" si="77"/>
        <v> </v>
      </c>
      <c r="V37" s="125" t="str">
        <f t="shared" si="78"/>
        <v> </v>
      </c>
      <c r="W37" s="146">
        <v>3</v>
      </c>
      <c r="X37" s="192"/>
      <c r="Y37" s="210"/>
      <c r="Z37" s="192"/>
      <c r="AA37" s="235" t="str">
        <f t="shared" si="79"/>
        <v> </v>
      </c>
      <c r="AB37" s="124" t="str">
        <f t="shared" si="80"/>
        <v> </v>
      </c>
      <c r="AC37" s="125" t="str">
        <f t="shared" si="81"/>
        <v> </v>
      </c>
      <c r="AD37" s="146">
        <v>3</v>
      </c>
      <c r="AE37" s="192"/>
      <c r="AF37" s="210"/>
      <c r="AG37" s="192"/>
      <c r="AH37" s="235" t="str">
        <f t="shared" si="82"/>
        <v> </v>
      </c>
      <c r="AI37" s="124" t="str">
        <f t="shared" si="83"/>
        <v> </v>
      </c>
      <c r="AJ37" s="125" t="str">
        <f t="shared" si="84"/>
        <v> </v>
      </c>
      <c r="AK37" s="146">
        <v>3</v>
      </c>
      <c r="AL37" s="192"/>
      <c r="AM37" s="210"/>
      <c r="AN37" s="192"/>
      <c r="AO37" s="235" t="str">
        <f t="shared" si="85"/>
        <v> </v>
      </c>
      <c r="AP37" s="124" t="str">
        <f t="shared" si="86"/>
        <v> </v>
      </c>
      <c r="AQ37" s="125" t="str">
        <f t="shared" si="87"/>
        <v> </v>
      </c>
      <c r="AR37" s="146">
        <v>3</v>
      </c>
      <c r="AS37" s="192"/>
      <c r="AT37" s="210"/>
      <c r="AU37" s="192"/>
      <c r="AV37" s="235" t="str">
        <f t="shared" si="88"/>
        <v> </v>
      </c>
      <c r="AW37" s="124" t="str">
        <f t="shared" si="89"/>
        <v> </v>
      </c>
      <c r="AX37" s="125" t="str">
        <f t="shared" si="90"/>
        <v> </v>
      </c>
      <c r="CQ37" s="103"/>
      <c r="CR37" s="192"/>
      <c r="CS37" s="315"/>
      <c r="CT37" s="315"/>
      <c r="CU37" s="315"/>
      <c r="CV37" s="316"/>
    </row>
    <row r="38" spans="2:100" ht="12.75">
      <c r="B38" s="146">
        <v>4</v>
      </c>
      <c r="C38" s="192"/>
      <c r="D38" s="210"/>
      <c r="E38" s="192"/>
      <c r="F38" s="235" t="str">
        <f t="shared" si="70"/>
        <v> </v>
      </c>
      <c r="G38" s="124" t="str">
        <f t="shared" si="71"/>
        <v> </v>
      </c>
      <c r="H38" s="125" t="str">
        <f t="shared" si="72"/>
        <v> </v>
      </c>
      <c r="I38" s="146">
        <v>4</v>
      </c>
      <c r="J38" s="192"/>
      <c r="K38" s="210"/>
      <c r="L38" s="192"/>
      <c r="M38" s="235" t="str">
        <f t="shared" si="73"/>
        <v> </v>
      </c>
      <c r="N38" s="124" t="str">
        <f t="shared" si="74"/>
        <v> </v>
      </c>
      <c r="O38" s="125" t="str">
        <f t="shared" si="75"/>
        <v> </v>
      </c>
      <c r="P38" s="146">
        <v>4</v>
      </c>
      <c r="Q38" s="192"/>
      <c r="R38" s="192"/>
      <c r="S38" s="192"/>
      <c r="T38" s="235" t="str">
        <f t="shared" si="76"/>
        <v> </v>
      </c>
      <c r="U38" s="124" t="str">
        <f t="shared" si="77"/>
        <v> </v>
      </c>
      <c r="V38" s="125" t="str">
        <f t="shared" si="78"/>
        <v> </v>
      </c>
      <c r="W38" s="146">
        <v>4</v>
      </c>
      <c r="X38" s="192"/>
      <c r="Y38" s="210"/>
      <c r="Z38" s="192"/>
      <c r="AA38" s="235" t="str">
        <f t="shared" si="79"/>
        <v> </v>
      </c>
      <c r="AB38" s="124" t="str">
        <f t="shared" si="80"/>
        <v> </v>
      </c>
      <c r="AC38" s="125" t="str">
        <f t="shared" si="81"/>
        <v> </v>
      </c>
      <c r="AD38" s="146">
        <v>4</v>
      </c>
      <c r="AE38" s="192"/>
      <c r="AF38" s="210"/>
      <c r="AG38" s="192"/>
      <c r="AH38" s="235" t="str">
        <f t="shared" si="82"/>
        <v> </v>
      </c>
      <c r="AI38" s="124" t="str">
        <f t="shared" si="83"/>
        <v> </v>
      </c>
      <c r="AJ38" s="125" t="str">
        <f t="shared" si="84"/>
        <v> </v>
      </c>
      <c r="AK38" s="146">
        <v>4</v>
      </c>
      <c r="AL38" s="192"/>
      <c r="AM38" s="210"/>
      <c r="AN38" s="192"/>
      <c r="AO38" s="235" t="str">
        <f t="shared" si="85"/>
        <v> </v>
      </c>
      <c r="AP38" s="124" t="str">
        <f t="shared" si="86"/>
        <v> </v>
      </c>
      <c r="AQ38" s="125" t="str">
        <f t="shared" si="87"/>
        <v> </v>
      </c>
      <c r="AR38" s="146">
        <v>4</v>
      </c>
      <c r="AS38" s="192"/>
      <c r="AT38" s="210"/>
      <c r="AU38" s="192"/>
      <c r="AV38" s="235" t="str">
        <f t="shared" si="88"/>
        <v> </v>
      </c>
      <c r="AW38" s="124" t="str">
        <f t="shared" si="89"/>
        <v> </v>
      </c>
      <c r="AX38" s="125" t="str">
        <f t="shared" si="90"/>
        <v> </v>
      </c>
      <c r="CQ38" s="103"/>
      <c r="CR38" s="192"/>
      <c r="CS38" s="315"/>
      <c r="CT38" s="315"/>
      <c r="CU38" s="315"/>
      <c r="CV38" s="316"/>
    </row>
    <row r="39" spans="2:100" ht="12.75">
      <c r="B39" s="146">
        <v>5</v>
      </c>
      <c r="C39" s="192"/>
      <c r="D39" s="210"/>
      <c r="E39" s="192"/>
      <c r="F39" s="235" t="str">
        <f t="shared" si="70"/>
        <v> </v>
      </c>
      <c r="G39" s="124" t="str">
        <f t="shared" si="71"/>
        <v> </v>
      </c>
      <c r="H39" s="125" t="str">
        <f t="shared" si="72"/>
        <v> </v>
      </c>
      <c r="I39" s="146">
        <v>5</v>
      </c>
      <c r="J39" s="192"/>
      <c r="K39" s="210"/>
      <c r="L39" s="192"/>
      <c r="M39" s="235" t="str">
        <f t="shared" si="73"/>
        <v> </v>
      </c>
      <c r="N39" s="124" t="str">
        <f t="shared" si="74"/>
        <v> </v>
      </c>
      <c r="O39" s="125" t="str">
        <f t="shared" si="75"/>
        <v> </v>
      </c>
      <c r="P39" s="146">
        <v>5</v>
      </c>
      <c r="Q39" s="192"/>
      <c r="R39" s="192"/>
      <c r="S39" s="192"/>
      <c r="T39" s="235" t="str">
        <f t="shared" si="76"/>
        <v> </v>
      </c>
      <c r="U39" s="124" t="str">
        <f t="shared" si="77"/>
        <v> </v>
      </c>
      <c r="V39" s="125" t="str">
        <f t="shared" si="78"/>
        <v> </v>
      </c>
      <c r="W39" s="146">
        <v>5</v>
      </c>
      <c r="X39" s="192"/>
      <c r="Y39" s="210"/>
      <c r="Z39" s="192"/>
      <c r="AA39" s="235" t="str">
        <f t="shared" si="79"/>
        <v> </v>
      </c>
      <c r="AB39" s="124" t="str">
        <f t="shared" si="80"/>
        <v> </v>
      </c>
      <c r="AC39" s="125" t="str">
        <f t="shared" si="81"/>
        <v> </v>
      </c>
      <c r="AD39" s="146">
        <v>5</v>
      </c>
      <c r="AE39" s="192"/>
      <c r="AF39" s="210"/>
      <c r="AG39" s="192"/>
      <c r="AH39" s="235" t="str">
        <f t="shared" si="82"/>
        <v> </v>
      </c>
      <c r="AI39" s="124" t="str">
        <f t="shared" si="83"/>
        <v> </v>
      </c>
      <c r="AJ39" s="125" t="str">
        <f t="shared" si="84"/>
        <v> </v>
      </c>
      <c r="AK39" s="146">
        <v>5</v>
      </c>
      <c r="AL39" s="192"/>
      <c r="AM39" s="210"/>
      <c r="AN39" s="192"/>
      <c r="AO39" s="235" t="str">
        <f t="shared" si="85"/>
        <v> </v>
      </c>
      <c r="AP39" s="124" t="str">
        <f t="shared" si="86"/>
        <v> </v>
      </c>
      <c r="AQ39" s="125" t="str">
        <f t="shared" si="87"/>
        <v> </v>
      </c>
      <c r="AR39" s="146">
        <v>5</v>
      </c>
      <c r="AS39" s="192"/>
      <c r="AT39" s="210"/>
      <c r="AU39" s="192"/>
      <c r="AV39" s="235" t="str">
        <f t="shared" si="88"/>
        <v> </v>
      </c>
      <c r="AW39" s="124" t="str">
        <f t="shared" si="89"/>
        <v> </v>
      </c>
      <c r="AX39" s="125" t="str">
        <f t="shared" si="90"/>
        <v> </v>
      </c>
      <c r="CQ39" s="103"/>
      <c r="CR39" s="192"/>
      <c r="CS39" s="315"/>
      <c r="CT39" s="315"/>
      <c r="CU39" s="315"/>
      <c r="CV39" s="316"/>
    </row>
    <row r="40" spans="2:100" ht="12.75">
      <c r="B40" s="146">
        <v>6</v>
      </c>
      <c r="C40" s="192"/>
      <c r="D40" s="210"/>
      <c r="E40" s="192"/>
      <c r="F40" s="235" t="str">
        <f t="shared" si="70"/>
        <v> </v>
      </c>
      <c r="G40" s="124" t="str">
        <f t="shared" si="71"/>
        <v> </v>
      </c>
      <c r="H40" s="125" t="str">
        <f t="shared" si="72"/>
        <v> </v>
      </c>
      <c r="I40" s="146">
        <v>6</v>
      </c>
      <c r="J40" s="192"/>
      <c r="K40" s="210"/>
      <c r="L40" s="192"/>
      <c r="M40" s="235" t="str">
        <f t="shared" si="73"/>
        <v> </v>
      </c>
      <c r="N40" s="124" t="str">
        <f t="shared" si="74"/>
        <v> </v>
      </c>
      <c r="O40" s="125" t="str">
        <f t="shared" si="75"/>
        <v> </v>
      </c>
      <c r="P40" s="146">
        <v>6</v>
      </c>
      <c r="Q40" s="192"/>
      <c r="R40" s="192"/>
      <c r="S40" s="192"/>
      <c r="T40" s="235" t="str">
        <f t="shared" si="76"/>
        <v> </v>
      </c>
      <c r="U40" s="124" t="str">
        <f t="shared" si="77"/>
        <v> </v>
      </c>
      <c r="V40" s="125" t="str">
        <f t="shared" si="78"/>
        <v> </v>
      </c>
      <c r="W40" s="146">
        <v>6</v>
      </c>
      <c r="X40" s="192"/>
      <c r="Y40" s="210"/>
      <c r="Z40" s="192"/>
      <c r="AA40" s="235" t="str">
        <f t="shared" si="79"/>
        <v> </v>
      </c>
      <c r="AB40" s="124" t="str">
        <f t="shared" si="80"/>
        <v> </v>
      </c>
      <c r="AC40" s="125" t="str">
        <f t="shared" si="81"/>
        <v> </v>
      </c>
      <c r="AD40" s="146">
        <v>6</v>
      </c>
      <c r="AE40" s="192"/>
      <c r="AF40" s="210"/>
      <c r="AG40" s="192"/>
      <c r="AH40" s="235" t="str">
        <f t="shared" si="82"/>
        <v> </v>
      </c>
      <c r="AI40" s="124" t="str">
        <f t="shared" si="83"/>
        <v> </v>
      </c>
      <c r="AJ40" s="125" t="str">
        <f t="shared" si="84"/>
        <v> </v>
      </c>
      <c r="AK40" s="146">
        <v>6</v>
      </c>
      <c r="AL40" s="192"/>
      <c r="AM40" s="210"/>
      <c r="AN40" s="192"/>
      <c r="AO40" s="235" t="str">
        <f t="shared" si="85"/>
        <v> </v>
      </c>
      <c r="AP40" s="124" t="str">
        <f t="shared" si="86"/>
        <v> </v>
      </c>
      <c r="AQ40" s="125" t="str">
        <f t="shared" si="87"/>
        <v> </v>
      </c>
      <c r="AR40" s="146">
        <v>6</v>
      </c>
      <c r="AS40" s="192"/>
      <c r="AT40" s="210"/>
      <c r="AU40" s="192"/>
      <c r="AV40" s="235" t="str">
        <f t="shared" si="88"/>
        <v> </v>
      </c>
      <c r="AW40" s="124" t="str">
        <f t="shared" si="89"/>
        <v> </v>
      </c>
      <c r="AX40" s="125" t="str">
        <f t="shared" si="90"/>
        <v> </v>
      </c>
      <c r="CQ40" s="192"/>
      <c r="CR40" s="192"/>
      <c r="CS40" s="315"/>
      <c r="CT40" s="315"/>
      <c r="CU40" s="315"/>
      <c r="CV40" s="315"/>
    </row>
    <row r="41" spans="2:50" ht="12.75">
      <c r="B41" s="146">
        <v>7</v>
      </c>
      <c r="C41" s="192"/>
      <c r="D41" s="210"/>
      <c r="E41" s="192"/>
      <c r="F41" s="235" t="str">
        <f t="shared" si="70"/>
        <v> </v>
      </c>
      <c r="G41" s="124" t="str">
        <f t="shared" si="71"/>
        <v> </v>
      </c>
      <c r="H41" s="125" t="str">
        <f t="shared" si="72"/>
        <v> </v>
      </c>
      <c r="I41" s="146">
        <v>7</v>
      </c>
      <c r="J41" s="192"/>
      <c r="K41" s="210"/>
      <c r="L41" s="192"/>
      <c r="M41" s="235" t="str">
        <f t="shared" si="73"/>
        <v> </v>
      </c>
      <c r="N41" s="124" t="str">
        <f t="shared" si="74"/>
        <v> </v>
      </c>
      <c r="O41" s="125" t="str">
        <f t="shared" si="75"/>
        <v> </v>
      </c>
      <c r="P41" s="146">
        <v>7</v>
      </c>
      <c r="Q41" s="192"/>
      <c r="R41" s="192"/>
      <c r="S41" s="192"/>
      <c r="T41" s="235" t="str">
        <f t="shared" si="76"/>
        <v> </v>
      </c>
      <c r="U41" s="124" t="str">
        <f t="shared" si="77"/>
        <v> </v>
      </c>
      <c r="V41" s="125" t="str">
        <f t="shared" si="78"/>
        <v> </v>
      </c>
      <c r="W41" s="146">
        <v>7</v>
      </c>
      <c r="X41" s="192"/>
      <c r="Y41" s="210"/>
      <c r="Z41" s="192"/>
      <c r="AA41" s="235" t="str">
        <f t="shared" si="79"/>
        <v> </v>
      </c>
      <c r="AB41" s="124" t="str">
        <f t="shared" si="80"/>
        <v> </v>
      </c>
      <c r="AC41" s="125" t="str">
        <f t="shared" si="81"/>
        <v> </v>
      </c>
      <c r="AD41" s="146">
        <v>7</v>
      </c>
      <c r="AE41" s="192"/>
      <c r="AF41" s="210"/>
      <c r="AG41" s="192"/>
      <c r="AH41" s="235" t="str">
        <f t="shared" si="82"/>
        <v> </v>
      </c>
      <c r="AI41" s="124" t="str">
        <f t="shared" si="83"/>
        <v> </v>
      </c>
      <c r="AJ41" s="125" t="str">
        <f t="shared" si="84"/>
        <v> </v>
      </c>
      <c r="AK41" s="146">
        <v>7</v>
      </c>
      <c r="AL41" s="192"/>
      <c r="AM41" s="210"/>
      <c r="AN41" s="192"/>
      <c r="AO41" s="235" t="str">
        <f t="shared" si="85"/>
        <v> </v>
      </c>
      <c r="AP41" s="124" t="str">
        <f t="shared" si="86"/>
        <v> </v>
      </c>
      <c r="AQ41" s="125" t="str">
        <f t="shared" si="87"/>
        <v> </v>
      </c>
      <c r="AR41" s="146">
        <v>7</v>
      </c>
      <c r="AS41" s="192"/>
      <c r="AT41" s="210"/>
      <c r="AU41" s="192"/>
      <c r="AV41" s="235" t="str">
        <f t="shared" si="88"/>
        <v> </v>
      </c>
      <c r="AW41" s="124" t="str">
        <f t="shared" si="89"/>
        <v> </v>
      </c>
      <c r="AX41" s="125" t="str">
        <f t="shared" si="90"/>
        <v> </v>
      </c>
    </row>
    <row r="42" spans="2:50" ht="13.5" thickBot="1">
      <c r="B42" s="147">
        <v>8</v>
      </c>
      <c r="C42" s="193"/>
      <c r="D42" s="213"/>
      <c r="E42" s="193"/>
      <c r="F42" s="236" t="str">
        <f t="shared" si="70"/>
        <v> </v>
      </c>
      <c r="G42" s="130" t="str">
        <f t="shared" si="71"/>
        <v> </v>
      </c>
      <c r="H42" s="125" t="str">
        <f t="shared" si="72"/>
        <v> </v>
      </c>
      <c r="I42" s="147">
        <v>8</v>
      </c>
      <c r="J42" s="193"/>
      <c r="K42" s="213"/>
      <c r="L42" s="193"/>
      <c r="M42" s="236" t="str">
        <f t="shared" si="73"/>
        <v> </v>
      </c>
      <c r="N42" s="130" t="str">
        <f t="shared" si="74"/>
        <v> </v>
      </c>
      <c r="O42" s="125" t="str">
        <f t="shared" si="75"/>
        <v> </v>
      </c>
      <c r="P42" s="147">
        <v>8</v>
      </c>
      <c r="Q42" s="193"/>
      <c r="R42" s="193"/>
      <c r="S42" s="193"/>
      <c r="T42" s="236" t="str">
        <f t="shared" si="76"/>
        <v> </v>
      </c>
      <c r="U42" s="130" t="str">
        <f t="shared" si="77"/>
        <v> </v>
      </c>
      <c r="V42" s="125" t="str">
        <f t="shared" si="78"/>
        <v> </v>
      </c>
      <c r="W42" s="147">
        <v>8</v>
      </c>
      <c r="X42" s="193"/>
      <c r="Y42" s="213"/>
      <c r="Z42" s="193"/>
      <c r="AA42" s="236" t="str">
        <f t="shared" si="79"/>
        <v> </v>
      </c>
      <c r="AB42" s="130" t="str">
        <f t="shared" si="80"/>
        <v> </v>
      </c>
      <c r="AC42" s="125" t="str">
        <f t="shared" si="81"/>
        <v> </v>
      </c>
      <c r="AD42" s="147">
        <v>8</v>
      </c>
      <c r="AE42" s="193"/>
      <c r="AF42" s="213"/>
      <c r="AG42" s="193"/>
      <c r="AH42" s="236" t="str">
        <f t="shared" si="82"/>
        <v> </v>
      </c>
      <c r="AI42" s="130" t="str">
        <f t="shared" si="83"/>
        <v> </v>
      </c>
      <c r="AJ42" s="125" t="str">
        <f t="shared" si="84"/>
        <v> </v>
      </c>
      <c r="AK42" s="147">
        <v>8</v>
      </c>
      <c r="AL42" s="193"/>
      <c r="AM42" s="213"/>
      <c r="AN42" s="193"/>
      <c r="AO42" s="236" t="str">
        <f t="shared" si="85"/>
        <v> </v>
      </c>
      <c r="AP42" s="130" t="str">
        <f t="shared" si="86"/>
        <v> </v>
      </c>
      <c r="AQ42" s="125" t="str">
        <f t="shared" si="87"/>
        <v> </v>
      </c>
      <c r="AR42" s="147">
        <v>8</v>
      </c>
      <c r="AS42" s="193"/>
      <c r="AT42" s="213"/>
      <c r="AU42" s="193"/>
      <c r="AV42" s="236" t="str">
        <f t="shared" si="88"/>
        <v> </v>
      </c>
      <c r="AW42" s="130" t="str">
        <f t="shared" si="89"/>
        <v> </v>
      </c>
      <c r="AX42" s="125" t="str">
        <f t="shared" si="90"/>
        <v> </v>
      </c>
    </row>
    <row r="43" spans="2:50" ht="13.5" thickBot="1">
      <c r="B43" s="148" t="s">
        <v>104</v>
      </c>
      <c r="C43" s="149">
        <f>SUM(C35:C42)</f>
        <v>56</v>
      </c>
      <c r="D43" s="130">
        <f>IF(C43&gt;0,(+H43/E43)*100," ")</f>
        <v>87.72849673202614</v>
      </c>
      <c r="E43" s="149">
        <f>SUM(E35:E42)</f>
        <v>45900</v>
      </c>
      <c r="F43" s="236">
        <f>IF(C43&gt;0,E43/C43," ")</f>
        <v>819.6428571428571</v>
      </c>
      <c r="G43" s="130">
        <f>IF(C43&gt;0,H43/C43," ")</f>
        <v>719.0603571428572</v>
      </c>
      <c r="H43" s="137">
        <f>SUM(H35:H42)</f>
        <v>40267.380000000005</v>
      </c>
      <c r="I43" s="148" t="s">
        <v>104</v>
      </c>
      <c r="J43" s="149">
        <f>SUM(J35:J42)</f>
        <v>0</v>
      </c>
      <c r="K43" s="130" t="str">
        <f>IF(J43&gt;0,(+O43/L43)*100," ")</f>
        <v> </v>
      </c>
      <c r="L43" s="149">
        <f>SUM(L35:L42)</f>
        <v>0</v>
      </c>
      <c r="M43" s="236" t="str">
        <f>IF(J43&gt;0,L43/J43," ")</f>
        <v> </v>
      </c>
      <c r="N43" s="130" t="str">
        <f>IF(J43&gt;0,O43/J43," ")</f>
        <v> </v>
      </c>
      <c r="O43" s="137">
        <f>SUM(O35:O42)</f>
        <v>0</v>
      </c>
      <c r="P43" s="148" t="s">
        <v>104</v>
      </c>
      <c r="Q43" s="149">
        <f>SUM(Q35:Q42)</f>
        <v>0</v>
      </c>
      <c r="R43" s="130" t="str">
        <f>IF(Q43&gt;0,(+V43/S43)*100," ")</f>
        <v> </v>
      </c>
      <c r="S43" s="149">
        <f>SUM(S35:S42)</f>
        <v>0</v>
      </c>
      <c r="T43" s="236" t="str">
        <f>IF(Q43&gt;0,S43/Q43," ")</f>
        <v> </v>
      </c>
      <c r="U43" s="130" t="str">
        <f>IF(Q43&gt;0,V43/Q43," ")</f>
        <v> </v>
      </c>
      <c r="V43" s="137">
        <f>SUM(V35:V42)</f>
        <v>0</v>
      </c>
      <c r="W43" s="148" t="s">
        <v>104</v>
      </c>
      <c r="X43" s="149">
        <f>SUM(X35:X42)</f>
        <v>0</v>
      </c>
      <c r="Y43" s="130" t="str">
        <f>IF(X43&gt;0,(+AC43/Z43)*100," ")</f>
        <v> </v>
      </c>
      <c r="Z43" s="149">
        <f>SUM(Z35:Z42)</f>
        <v>0</v>
      </c>
      <c r="AA43" s="236" t="str">
        <f>IF(X43&gt;0,Z43/X43," ")</f>
        <v> </v>
      </c>
      <c r="AB43" s="130" t="str">
        <f>IF(X43&gt;0,AC43/X43," ")</f>
        <v> </v>
      </c>
      <c r="AC43" s="137">
        <f>SUM(AC35:AC42)</f>
        <v>0</v>
      </c>
      <c r="AD43" s="148" t="s">
        <v>104</v>
      </c>
      <c r="AE43" s="149">
        <f>SUM(AE35:AE42)</f>
        <v>0</v>
      </c>
      <c r="AF43" s="130" t="str">
        <f>IF(AE43&gt;0,(+AJ43/AG43)*100," ")</f>
        <v> </v>
      </c>
      <c r="AG43" s="149">
        <f>SUM(AG35:AG42)</f>
        <v>0</v>
      </c>
      <c r="AH43" s="236" t="str">
        <f>IF(AE43&gt;0,AG43/AE43," ")</f>
        <v> </v>
      </c>
      <c r="AI43" s="130" t="str">
        <f>IF(AE43&gt;0,AJ43/AE43," ")</f>
        <v> </v>
      </c>
      <c r="AJ43" s="137">
        <f>SUM(AJ35:AJ42)</f>
        <v>0</v>
      </c>
      <c r="AK43" s="148" t="s">
        <v>104</v>
      </c>
      <c r="AL43" s="149">
        <f>SUM(AL35:AL42)</f>
        <v>0</v>
      </c>
      <c r="AM43" s="130" t="str">
        <f>IF(AL43&gt;0,(+AQ43/AN43)*100," ")</f>
        <v> </v>
      </c>
      <c r="AN43" s="149">
        <f>SUM(AN35:AN42)</f>
        <v>0</v>
      </c>
      <c r="AO43" s="236" t="str">
        <f>IF(AL43&gt;0,AN43/AL43," ")</f>
        <v> </v>
      </c>
      <c r="AP43" s="130" t="str">
        <f>IF(AL43&gt;0,AQ43/AL43," ")</f>
        <v> </v>
      </c>
      <c r="AQ43" s="137">
        <f>SUM(AQ35:AQ42)</f>
        <v>0</v>
      </c>
      <c r="AR43" s="148" t="s">
        <v>104</v>
      </c>
      <c r="AS43" s="149">
        <f>SUM(AS35:AS42)</f>
        <v>0</v>
      </c>
      <c r="AT43" s="130" t="str">
        <f>IF(AS43&gt;0,(+AX43/AU43)*100," ")</f>
        <v> </v>
      </c>
      <c r="AU43" s="149">
        <f>SUM(AU35:AU42)</f>
        <v>0</v>
      </c>
      <c r="AV43" s="236" t="str">
        <f>IF(AS43&gt;0,AU43/AS43," ")</f>
        <v> </v>
      </c>
      <c r="AW43" s="130" t="str">
        <f>IF(AS43&gt;0,AX43/AS43," ")</f>
        <v> </v>
      </c>
      <c r="AX43" s="137">
        <f>SUM(AX35:AX42)</f>
        <v>0</v>
      </c>
    </row>
    <row r="44" spans="1:50" ht="12.75">
      <c r="A44" s="108"/>
      <c r="B44" s="108"/>
      <c r="C44" s="115"/>
      <c r="D44" s="233"/>
      <c r="E44" s="115"/>
      <c r="F44" s="237"/>
      <c r="G44" s="110"/>
      <c r="H44" s="150"/>
      <c r="I44" s="114"/>
      <c r="J44" s="115"/>
      <c r="K44" s="150"/>
      <c r="L44" s="115"/>
      <c r="M44" s="237"/>
      <c r="N44" s="110"/>
      <c r="O44" s="150"/>
      <c r="P44" s="114"/>
      <c r="Q44" s="115"/>
      <c r="R44" s="150"/>
      <c r="S44" s="115"/>
      <c r="T44" s="237"/>
      <c r="U44" s="110"/>
      <c r="V44" s="150"/>
      <c r="W44" s="114"/>
      <c r="X44" s="115"/>
      <c r="Y44" s="233"/>
      <c r="Z44" s="115"/>
      <c r="AA44" s="237"/>
      <c r="AB44" s="110"/>
      <c r="AC44" s="150"/>
      <c r="AD44" s="114"/>
      <c r="AE44" s="115"/>
      <c r="AF44" s="233"/>
      <c r="AG44" s="115"/>
      <c r="AH44" s="237"/>
      <c r="AI44" s="110"/>
      <c r="AJ44" s="150"/>
      <c r="AK44" s="114"/>
      <c r="AL44" s="115"/>
      <c r="AM44" s="233"/>
      <c r="AN44" s="115"/>
      <c r="AO44" s="237"/>
      <c r="AP44" s="110"/>
      <c r="AQ44" s="150"/>
      <c r="AR44" s="114"/>
      <c r="AS44" s="115"/>
      <c r="AT44" s="233"/>
      <c r="AU44" s="115"/>
      <c r="AV44" s="237"/>
      <c r="AW44" s="110"/>
      <c r="AX44" s="150"/>
    </row>
    <row r="45" spans="2:50" ht="13.5" thickBot="1">
      <c r="B45" s="108"/>
      <c r="C45" s="115"/>
      <c r="D45" s="124"/>
      <c r="E45" s="115"/>
      <c r="F45" s="237"/>
      <c r="G45" s="110"/>
      <c r="H45" s="151"/>
      <c r="I45" s="108"/>
      <c r="J45" s="115"/>
      <c r="K45" s="115"/>
      <c r="L45" s="115"/>
      <c r="M45" s="237"/>
      <c r="N45" s="110"/>
      <c r="O45" s="151"/>
      <c r="P45" s="108"/>
      <c r="Q45" s="115"/>
      <c r="R45" s="115"/>
      <c r="S45" s="115"/>
      <c r="T45" s="237"/>
      <c r="U45" s="110"/>
      <c r="V45" s="151"/>
      <c r="W45" s="108"/>
      <c r="X45" s="115"/>
      <c r="Y45" s="124"/>
      <c r="Z45" s="115"/>
      <c r="AA45" s="237"/>
      <c r="AB45" s="110"/>
      <c r="AC45" s="151"/>
      <c r="AD45" s="108"/>
      <c r="AE45" s="115"/>
      <c r="AF45" s="124"/>
      <c r="AG45" s="115"/>
      <c r="AH45" s="237"/>
      <c r="AI45" s="110"/>
      <c r="AJ45" s="151"/>
      <c r="AK45" s="108"/>
      <c r="AL45" s="115"/>
      <c r="AM45" s="124"/>
      <c r="AN45" s="115"/>
      <c r="AO45" s="237"/>
      <c r="AP45" s="110"/>
      <c r="AQ45" s="151"/>
      <c r="AR45" s="108"/>
      <c r="AS45" s="115"/>
      <c r="AT45" s="124"/>
      <c r="AU45" s="115"/>
      <c r="AV45" s="237"/>
      <c r="AW45" s="110"/>
      <c r="AX45" s="151"/>
    </row>
    <row r="46" spans="2:50" ht="16.5" thickBot="1">
      <c r="B46" s="139" t="s">
        <v>115</v>
      </c>
      <c r="C46" s="191"/>
      <c r="D46" s="241"/>
      <c r="E46" s="191"/>
      <c r="F46" s="238"/>
      <c r="G46" s="141" t="s">
        <v>113</v>
      </c>
      <c r="H46" s="474"/>
      <c r="I46" s="139" t="s">
        <v>135</v>
      </c>
      <c r="J46" s="191"/>
      <c r="K46" s="191"/>
      <c r="L46" s="191"/>
      <c r="M46" s="238"/>
      <c r="N46" s="141" t="s">
        <v>113</v>
      </c>
      <c r="O46" s="474"/>
      <c r="P46" s="139" t="s">
        <v>145</v>
      </c>
      <c r="Q46" s="191"/>
      <c r="R46" s="191"/>
      <c r="S46" s="191"/>
      <c r="T46" s="238"/>
      <c r="U46" s="141" t="s">
        <v>113</v>
      </c>
      <c r="V46" s="474"/>
      <c r="W46" s="139" t="s">
        <v>142</v>
      </c>
      <c r="X46" s="191"/>
      <c r="Y46" s="241"/>
      <c r="Z46" s="191"/>
      <c r="AA46" s="238"/>
      <c r="AB46" s="141" t="s">
        <v>113</v>
      </c>
      <c r="AC46" s="474"/>
      <c r="AD46" s="139" t="s">
        <v>156</v>
      </c>
      <c r="AE46" s="191"/>
      <c r="AF46" s="241"/>
      <c r="AG46" s="191"/>
      <c r="AH46" s="238"/>
      <c r="AI46" s="141" t="s">
        <v>113</v>
      </c>
      <c r="AJ46" s="474"/>
      <c r="AK46" s="139" t="s">
        <v>163</v>
      </c>
      <c r="AL46" s="191"/>
      <c r="AM46" s="241"/>
      <c r="AN46" s="191"/>
      <c r="AO46" s="238"/>
      <c r="AP46" s="141" t="s">
        <v>113</v>
      </c>
      <c r="AQ46" s="474"/>
      <c r="AR46" s="139" t="s">
        <v>170</v>
      </c>
      <c r="AS46" s="191"/>
      <c r="AT46" s="241"/>
      <c r="AU46" s="191"/>
      <c r="AV46" s="238"/>
      <c r="AW46" s="141" t="s">
        <v>113</v>
      </c>
      <c r="AX46" s="474"/>
    </row>
    <row r="47" spans="2:50" ht="12.75">
      <c r="B47" s="143" t="s">
        <v>100</v>
      </c>
      <c r="C47" s="222" t="s">
        <v>101</v>
      </c>
      <c r="D47" s="234" t="s">
        <v>61</v>
      </c>
      <c r="E47" s="222" t="s">
        <v>99</v>
      </c>
      <c r="F47" s="239" t="s">
        <v>102</v>
      </c>
      <c r="G47" s="144" t="s">
        <v>106</v>
      </c>
      <c r="H47" s="145" t="s">
        <v>103</v>
      </c>
      <c r="I47" s="143" t="s">
        <v>100</v>
      </c>
      <c r="J47" s="222" t="s">
        <v>101</v>
      </c>
      <c r="K47" s="222" t="s">
        <v>61</v>
      </c>
      <c r="L47" s="222" t="s">
        <v>99</v>
      </c>
      <c r="M47" s="239" t="s">
        <v>102</v>
      </c>
      <c r="N47" s="144" t="s">
        <v>106</v>
      </c>
      <c r="O47" s="145" t="s">
        <v>103</v>
      </c>
      <c r="P47" s="143" t="s">
        <v>100</v>
      </c>
      <c r="Q47" s="222" t="s">
        <v>101</v>
      </c>
      <c r="R47" s="222" t="s">
        <v>61</v>
      </c>
      <c r="S47" s="222" t="s">
        <v>99</v>
      </c>
      <c r="T47" s="239" t="s">
        <v>102</v>
      </c>
      <c r="U47" s="144" t="s">
        <v>106</v>
      </c>
      <c r="V47" s="145" t="s">
        <v>103</v>
      </c>
      <c r="W47" s="143" t="s">
        <v>100</v>
      </c>
      <c r="X47" s="222" t="s">
        <v>101</v>
      </c>
      <c r="Y47" s="234" t="s">
        <v>61</v>
      </c>
      <c r="Z47" s="222" t="s">
        <v>99</v>
      </c>
      <c r="AA47" s="239" t="s">
        <v>102</v>
      </c>
      <c r="AB47" s="144" t="s">
        <v>106</v>
      </c>
      <c r="AC47" s="145" t="s">
        <v>103</v>
      </c>
      <c r="AD47" s="143" t="s">
        <v>100</v>
      </c>
      <c r="AE47" s="222" t="s">
        <v>101</v>
      </c>
      <c r="AF47" s="234" t="s">
        <v>61</v>
      </c>
      <c r="AG47" s="222" t="s">
        <v>99</v>
      </c>
      <c r="AH47" s="239" t="s">
        <v>102</v>
      </c>
      <c r="AI47" s="144" t="s">
        <v>106</v>
      </c>
      <c r="AJ47" s="145" t="s">
        <v>103</v>
      </c>
      <c r="AK47" s="143" t="s">
        <v>100</v>
      </c>
      <c r="AL47" s="222" t="s">
        <v>101</v>
      </c>
      <c r="AM47" s="234" t="s">
        <v>61</v>
      </c>
      <c r="AN47" s="222" t="s">
        <v>99</v>
      </c>
      <c r="AO47" s="239" t="s">
        <v>102</v>
      </c>
      <c r="AP47" s="144" t="s">
        <v>106</v>
      </c>
      <c r="AQ47" s="145" t="s">
        <v>103</v>
      </c>
      <c r="AR47" s="143" t="s">
        <v>100</v>
      </c>
      <c r="AS47" s="222" t="s">
        <v>101</v>
      </c>
      <c r="AT47" s="234" t="s">
        <v>61</v>
      </c>
      <c r="AU47" s="222" t="s">
        <v>99</v>
      </c>
      <c r="AV47" s="239" t="s">
        <v>102</v>
      </c>
      <c r="AW47" s="144" t="s">
        <v>106</v>
      </c>
      <c r="AX47" s="145" t="s">
        <v>103</v>
      </c>
    </row>
    <row r="48" spans="2:50" ht="12.75">
      <c r="B48" s="146">
        <v>1</v>
      </c>
      <c r="C48" s="192"/>
      <c r="D48" s="210"/>
      <c r="E48" s="192"/>
      <c r="F48" s="235" t="str">
        <f>IF(C48&gt;0,+E48/C48," ")</f>
        <v> </v>
      </c>
      <c r="G48" s="124" t="str">
        <f>IF(C48&gt;0,(+F48*D48)/100," ")</f>
        <v> </v>
      </c>
      <c r="H48" s="125" t="str">
        <f>IF(C48&gt;0,(+E48*D48)/100," ")</f>
        <v> </v>
      </c>
      <c r="I48" s="146">
        <v>1</v>
      </c>
      <c r="J48" s="192"/>
      <c r="K48" s="210"/>
      <c r="L48" s="192"/>
      <c r="M48" s="235" t="str">
        <f>IF(J48&gt;0,+L48/J48," ")</f>
        <v> </v>
      </c>
      <c r="N48" s="124" t="str">
        <f>IF(J48&gt;0,(+M48*K48)/100," ")</f>
        <v> </v>
      </c>
      <c r="O48" s="125" t="str">
        <f>IF(J48&gt;0,(+L48*K48)/100," ")</f>
        <v> </v>
      </c>
      <c r="P48" s="146">
        <v>1</v>
      </c>
      <c r="Q48" s="192"/>
      <c r="R48" s="210"/>
      <c r="S48" s="192"/>
      <c r="T48" s="235" t="str">
        <f>IF(Q48&gt;0,+S48/Q48," ")</f>
        <v> </v>
      </c>
      <c r="U48" s="124" t="str">
        <f>IF(Q48&gt;0,(+T48*R48)/100," ")</f>
        <v> </v>
      </c>
      <c r="V48" s="125" t="str">
        <f>IF(Q48&gt;0,(+S48*R48)/100," ")</f>
        <v> </v>
      </c>
      <c r="W48" s="146">
        <v>1</v>
      </c>
      <c r="X48" s="192"/>
      <c r="Y48" s="210"/>
      <c r="Z48" s="192"/>
      <c r="AA48" s="235" t="str">
        <f>IF(X48&gt;0,+Z48/X48," ")</f>
        <v> </v>
      </c>
      <c r="AB48" s="124" t="str">
        <f>IF(X48&gt;0,(+AA48*Y48)/100," ")</f>
        <v> </v>
      </c>
      <c r="AC48" s="125" t="str">
        <f>IF(X48&gt;0,(+Z48*Y48)/100," ")</f>
        <v> </v>
      </c>
      <c r="AD48" s="146">
        <v>1</v>
      </c>
      <c r="AE48" s="192"/>
      <c r="AF48" s="210"/>
      <c r="AG48" s="192"/>
      <c r="AH48" s="235"/>
      <c r="AI48" s="124" t="str">
        <f>IF(AE48&gt;0,(+AH48*AF48)/100," ")</f>
        <v> </v>
      </c>
      <c r="AJ48" s="125" t="str">
        <f>IF(AE48&gt;0,(+AG48*AF48)/100," ")</f>
        <v> </v>
      </c>
      <c r="AK48" s="146">
        <v>1</v>
      </c>
      <c r="AL48" s="192"/>
      <c r="AM48" s="210"/>
      <c r="AN48" s="192"/>
      <c r="AO48" s="235" t="str">
        <f>IF(AL48&gt;0,+AN48/AL48," ")</f>
        <v> </v>
      </c>
      <c r="AP48" s="124" t="str">
        <f>IF(AL48&gt;0,(+AO48*AM48)/100," ")</f>
        <v> </v>
      </c>
      <c r="AQ48" s="125" t="str">
        <f>IF(AL48&gt;0,(+AN48*AM48)/100," ")</f>
        <v> </v>
      </c>
      <c r="AR48" s="146">
        <v>1</v>
      </c>
      <c r="AS48" s="192"/>
      <c r="AT48" s="210"/>
      <c r="AU48" s="192"/>
      <c r="AV48" s="235" t="str">
        <f>IF(AS48&gt;0,+AU48/AS48," ")</f>
        <v> </v>
      </c>
      <c r="AW48" s="124" t="str">
        <f>IF(AS48&gt;0,(+AV48*AT48)/100," ")</f>
        <v> </v>
      </c>
      <c r="AX48" s="125" t="str">
        <f>IF(AS48&gt;0,(+AU48*AT48)/100," ")</f>
        <v> </v>
      </c>
    </row>
    <row r="49" spans="2:50" ht="12.75">
      <c r="B49" s="146">
        <v>2</v>
      </c>
      <c r="C49" s="192"/>
      <c r="D49" s="210"/>
      <c r="E49" s="192"/>
      <c r="F49" s="235" t="str">
        <f aca="true" t="shared" si="91" ref="F49:F55">IF(C49&gt;0,+E49/C49," ")</f>
        <v> </v>
      </c>
      <c r="G49" s="124" t="str">
        <f aca="true" t="shared" si="92" ref="G49:G55">IF(C49&gt;0,(+F49*D49)/100," ")</f>
        <v> </v>
      </c>
      <c r="H49" s="125" t="str">
        <f aca="true" t="shared" si="93" ref="H49:H55">IF(C49&gt;0,(+E49*D49)/100," ")</f>
        <v> </v>
      </c>
      <c r="I49" s="146">
        <v>2</v>
      </c>
      <c r="J49" s="192"/>
      <c r="K49" s="210"/>
      <c r="L49" s="192"/>
      <c r="M49" s="235" t="str">
        <f aca="true" t="shared" si="94" ref="M49:M55">IF(J49&gt;0,+L49/J49," ")</f>
        <v> </v>
      </c>
      <c r="N49" s="124" t="str">
        <f aca="true" t="shared" si="95" ref="N49:N55">IF(J49&gt;0,(+M49*K49)/100," ")</f>
        <v> </v>
      </c>
      <c r="O49" s="125" t="str">
        <f aca="true" t="shared" si="96" ref="O49:O55">IF(J49&gt;0,(+L49*K49)/100," ")</f>
        <v> </v>
      </c>
      <c r="P49" s="146">
        <v>2</v>
      </c>
      <c r="Q49" s="192"/>
      <c r="R49" s="192"/>
      <c r="S49" s="192"/>
      <c r="T49" s="235" t="str">
        <f aca="true" t="shared" si="97" ref="T49:T55">IF(Q49&gt;0,+S49/Q49," ")</f>
        <v> </v>
      </c>
      <c r="U49" s="124" t="str">
        <f aca="true" t="shared" si="98" ref="U49:U55">IF(Q49&gt;0,(+T49*R49)/100," ")</f>
        <v> </v>
      </c>
      <c r="V49" s="125" t="str">
        <f aca="true" t="shared" si="99" ref="V49:V55">IF(Q49&gt;0,(+S49*R49)/100," ")</f>
        <v> </v>
      </c>
      <c r="W49" s="146">
        <v>2</v>
      </c>
      <c r="X49" s="192"/>
      <c r="Y49" s="210"/>
      <c r="Z49" s="192"/>
      <c r="AA49" s="235" t="str">
        <f aca="true" t="shared" si="100" ref="AA49:AA55">IF(X49&gt;0,+Z49/X49," ")</f>
        <v> </v>
      </c>
      <c r="AB49" s="124" t="str">
        <f aca="true" t="shared" si="101" ref="AB49:AB55">IF(X49&gt;0,(+AA49*Y49)/100," ")</f>
        <v> </v>
      </c>
      <c r="AC49" s="125" t="str">
        <f aca="true" t="shared" si="102" ref="AC49:AC55">IF(X49&gt;0,(+Z49*Y49)/100," ")</f>
        <v> </v>
      </c>
      <c r="AD49" s="146">
        <v>2</v>
      </c>
      <c r="AE49" s="192"/>
      <c r="AF49" s="210"/>
      <c r="AG49" s="192"/>
      <c r="AH49" s="235" t="str">
        <f aca="true" t="shared" si="103" ref="AH49:AH55">IF(AE49&gt;0,+AG49/AE49," ")</f>
        <v> </v>
      </c>
      <c r="AI49" s="124" t="str">
        <f aca="true" t="shared" si="104" ref="AI49:AI55">IF(AE49&gt;0,(+AH49*AF49)/100," ")</f>
        <v> </v>
      </c>
      <c r="AJ49" s="125" t="str">
        <f aca="true" t="shared" si="105" ref="AJ49:AJ55">IF(AE49&gt;0,(+AG49*AF49)/100," ")</f>
        <v> </v>
      </c>
      <c r="AK49" s="146">
        <v>2</v>
      </c>
      <c r="AL49" s="192"/>
      <c r="AM49" s="210"/>
      <c r="AN49" s="192"/>
      <c r="AO49" s="235" t="str">
        <f aca="true" t="shared" si="106" ref="AO49:AO55">IF(AL49&gt;0,+AN49/AL49," ")</f>
        <v> </v>
      </c>
      <c r="AP49" s="124" t="str">
        <f aca="true" t="shared" si="107" ref="AP49:AP55">IF(AL49&gt;0,(+AO49*AM49)/100," ")</f>
        <v> </v>
      </c>
      <c r="AQ49" s="125" t="str">
        <f aca="true" t="shared" si="108" ref="AQ49:AQ55">IF(AL49&gt;0,(+AN49*AM49)/100," ")</f>
        <v> </v>
      </c>
      <c r="AR49" s="146">
        <v>2</v>
      </c>
      <c r="AS49" s="192"/>
      <c r="AT49" s="210"/>
      <c r="AU49" s="192"/>
      <c r="AV49" s="235" t="str">
        <f aca="true" t="shared" si="109" ref="AV49:AV55">IF(AS49&gt;0,+AU49/AS49," ")</f>
        <v> </v>
      </c>
      <c r="AW49" s="124" t="str">
        <f aca="true" t="shared" si="110" ref="AW49:AW55">IF(AS49&gt;0,(+AV49*AT49)/100," ")</f>
        <v> </v>
      </c>
      <c r="AX49" s="125" t="str">
        <f aca="true" t="shared" si="111" ref="AX49:AX55">IF(AS49&gt;0,(+AU49*AT49)/100," ")</f>
        <v> </v>
      </c>
    </row>
    <row r="50" spans="2:50" ht="12.75">
      <c r="B50" s="146">
        <v>3</v>
      </c>
      <c r="C50" s="192"/>
      <c r="D50" s="210"/>
      <c r="E50" s="192"/>
      <c r="F50" s="235" t="str">
        <f t="shared" si="91"/>
        <v> </v>
      </c>
      <c r="G50" s="124" t="str">
        <f t="shared" si="92"/>
        <v> </v>
      </c>
      <c r="H50" s="125" t="str">
        <f t="shared" si="93"/>
        <v> </v>
      </c>
      <c r="I50" s="146">
        <v>3</v>
      </c>
      <c r="J50" s="192"/>
      <c r="K50" s="210"/>
      <c r="L50" s="192"/>
      <c r="M50" s="235" t="str">
        <f t="shared" si="94"/>
        <v> </v>
      </c>
      <c r="N50" s="124" t="str">
        <f t="shared" si="95"/>
        <v> </v>
      </c>
      <c r="O50" s="125" t="str">
        <f t="shared" si="96"/>
        <v> </v>
      </c>
      <c r="P50" s="146">
        <v>3</v>
      </c>
      <c r="Q50" s="192"/>
      <c r="R50" s="192"/>
      <c r="S50" s="192"/>
      <c r="T50" s="235" t="str">
        <f t="shared" si="97"/>
        <v> </v>
      </c>
      <c r="U50" s="124" t="str">
        <f t="shared" si="98"/>
        <v> </v>
      </c>
      <c r="V50" s="125" t="str">
        <f t="shared" si="99"/>
        <v> </v>
      </c>
      <c r="W50" s="146">
        <v>3</v>
      </c>
      <c r="X50" s="192"/>
      <c r="Y50" s="210"/>
      <c r="Z50" s="192"/>
      <c r="AA50" s="235" t="str">
        <f t="shared" si="100"/>
        <v> </v>
      </c>
      <c r="AB50" s="124" t="str">
        <f t="shared" si="101"/>
        <v> </v>
      </c>
      <c r="AC50" s="125" t="str">
        <f t="shared" si="102"/>
        <v> </v>
      </c>
      <c r="AD50" s="146">
        <v>3</v>
      </c>
      <c r="AE50" s="192"/>
      <c r="AF50" s="210"/>
      <c r="AG50" s="192"/>
      <c r="AH50" s="235" t="str">
        <f t="shared" si="103"/>
        <v> </v>
      </c>
      <c r="AI50" s="124" t="str">
        <f t="shared" si="104"/>
        <v> </v>
      </c>
      <c r="AJ50" s="125" t="str">
        <f t="shared" si="105"/>
        <v> </v>
      </c>
      <c r="AK50" s="146">
        <v>3</v>
      </c>
      <c r="AL50" s="192"/>
      <c r="AM50" s="210"/>
      <c r="AN50" s="192"/>
      <c r="AO50" s="235" t="str">
        <f t="shared" si="106"/>
        <v> </v>
      </c>
      <c r="AP50" s="124" t="str">
        <f t="shared" si="107"/>
        <v> </v>
      </c>
      <c r="AQ50" s="125" t="str">
        <f t="shared" si="108"/>
        <v> </v>
      </c>
      <c r="AR50" s="146">
        <v>3</v>
      </c>
      <c r="AS50" s="192"/>
      <c r="AT50" s="210"/>
      <c r="AU50" s="192"/>
      <c r="AV50" s="235" t="str">
        <f t="shared" si="109"/>
        <v> </v>
      </c>
      <c r="AW50" s="124" t="str">
        <f t="shared" si="110"/>
        <v> </v>
      </c>
      <c r="AX50" s="125" t="str">
        <f t="shared" si="111"/>
        <v> </v>
      </c>
    </row>
    <row r="51" spans="2:50" ht="12.75">
      <c r="B51" s="146">
        <v>4</v>
      </c>
      <c r="C51" s="192"/>
      <c r="D51" s="210"/>
      <c r="E51" s="192"/>
      <c r="F51" s="235" t="str">
        <f t="shared" si="91"/>
        <v> </v>
      </c>
      <c r="G51" s="124" t="str">
        <f t="shared" si="92"/>
        <v> </v>
      </c>
      <c r="H51" s="125" t="str">
        <f t="shared" si="93"/>
        <v> </v>
      </c>
      <c r="I51" s="146">
        <v>4</v>
      </c>
      <c r="J51" s="192"/>
      <c r="K51" s="210"/>
      <c r="L51" s="192"/>
      <c r="M51" s="235" t="str">
        <f t="shared" si="94"/>
        <v> </v>
      </c>
      <c r="N51" s="124" t="str">
        <f t="shared" si="95"/>
        <v> </v>
      </c>
      <c r="O51" s="125" t="str">
        <f t="shared" si="96"/>
        <v> </v>
      </c>
      <c r="P51" s="146">
        <v>4</v>
      </c>
      <c r="Q51" s="192"/>
      <c r="R51" s="192"/>
      <c r="S51" s="192"/>
      <c r="T51" s="235" t="str">
        <f t="shared" si="97"/>
        <v> </v>
      </c>
      <c r="U51" s="124" t="str">
        <f t="shared" si="98"/>
        <v> </v>
      </c>
      <c r="V51" s="125" t="str">
        <f t="shared" si="99"/>
        <v> </v>
      </c>
      <c r="W51" s="146">
        <v>4</v>
      </c>
      <c r="X51" s="192"/>
      <c r="Y51" s="210"/>
      <c r="Z51" s="192"/>
      <c r="AA51" s="235" t="str">
        <f t="shared" si="100"/>
        <v> </v>
      </c>
      <c r="AB51" s="124" t="str">
        <f t="shared" si="101"/>
        <v> </v>
      </c>
      <c r="AC51" s="125" t="str">
        <f t="shared" si="102"/>
        <v> </v>
      </c>
      <c r="AD51" s="146">
        <v>4</v>
      </c>
      <c r="AE51" s="192"/>
      <c r="AF51" s="210"/>
      <c r="AG51" s="192"/>
      <c r="AH51" s="235" t="str">
        <f t="shared" si="103"/>
        <v> </v>
      </c>
      <c r="AI51" s="124" t="str">
        <f t="shared" si="104"/>
        <v> </v>
      </c>
      <c r="AJ51" s="125" t="str">
        <f t="shared" si="105"/>
        <v> </v>
      </c>
      <c r="AK51" s="146">
        <v>4</v>
      </c>
      <c r="AL51" s="192"/>
      <c r="AM51" s="210"/>
      <c r="AN51" s="192"/>
      <c r="AO51" s="235" t="str">
        <f t="shared" si="106"/>
        <v> </v>
      </c>
      <c r="AP51" s="124" t="str">
        <f t="shared" si="107"/>
        <v> </v>
      </c>
      <c r="AQ51" s="125" t="str">
        <f t="shared" si="108"/>
        <v> </v>
      </c>
      <c r="AR51" s="146">
        <v>4</v>
      </c>
      <c r="AS51" s="192"/>
      <c r="AT51" s="210"/>
      <c r="AU51" s="192"/>
      <c r="AV51" s="235" t="str">
        <f t="shared" si="109"/>
        <v> </v>
      </c>
      <c r="AW51" s="124" t="str">
        <f t="shared" si="110"/>
        <v> </v>
      </c>
      <c r="AX51" s="125" t="str">
        <f t="shared" si="111"/>
        <v> </v>
      </c>
    </row>
    <row r="52" spans="2:50" ht="12.75">
      <c r="B52" s="146">
        <v>5</v>
      </c>
      <c r="C52" s="192"/>
      <c r="D52" s="210"/>
      <c r="E52" s="192"/>
      <c r="F52" s="235" t="str">
        <f t="shared" si="91"/>
        <v> </v>
      </c>
      <c r="G52" s="124" t="str">
        <f t="shared" si="92"/>
        <v> </v>
      </c>
      <c r="H52" s="125" t="str">
        <f t="shared" si="93"/>
        <v> </v>
      </c>
      <c r="I52" s="146">
        <v>5</v>
      </c>
      <c r="J52" s="192"/>
      <c r="K52" s="210"/>
      <c r="L52" s="192"/>
      <c r="M52" s="235" t="str">
        <f t="shared" si="94"/>
        <v> </v>
      </c>
      <c r="N52" s="124" t="str">
        <f t="shared" si="95"/>
        <v> </v>
      </c>
      <c r="O52" s="125" t="str">
        <f t="shared" si="96"/>
        <v> </v>
      </c>
      <c r="P52" s="146">
        <v>5</v>
      </c>
      <c r="Q52" s="192"/>
      <c r="R52" s="192"/>
      <c r="S52" s="192"/>
      <c r="T52" s="235" t="str">
        <f t="shared" si="97"/>
        <v> </v>
      </c>
      <c r="U52" s="124" t="str">
        <f t="shared" si="98"/>
        <v> </v>
      </c>
      <c r="V52" s="125" t="str">
        <f t="shared" si="99"/>
        <v> </v>
      </c>
      <c r="W52" s="146">
        <v>5</v>
      </c>
      <c r="X52" s="192"/>
      <c r="Y52" s="210"/>
      <c r="Z52" s="192"/>
      <c r="AA52" s="235" t="str">
        <f t="shared" si="100"/>
        <v> </v>
      </c>
      <c r="AB52" s="124" t="str">
        <f t="shared" si="101"/>
        <v> </v>
      </c>
      <c r="AC52" s="125" t="str">
        <f t="shared" si="102"/>
        <v> </v>
      </c>
      <c r="AD52" s="146">
        <v>5</v>
      </c>
      <c r="AE52" s="192"/>
      <c r="AF52" s="210"/>
      <c r="AG52" s="192"/>
      <c r="AH52" s="235" t="str">
        <f t="shared" si="103"/>
        <v> </v>
      </c>
      <c r="AI52" s="124" t="str">
        <f t="shared" si="104"/>
        <v> </v>
      </c>
      <c r="AJ52" s="125" t="str">
        <f t="shared" si="105"/>
        <v> </v>
      </c>
      <c r="AK52" s="146">
        <v>5</v>
      </c>
      <c r="AL52" s="192"/>
      <c r="AM52" s="210"/>
      <c r="AN52" s="192"/>
      <c r="AO52" s="235" t="str">
        <f t="shared" si="106"/>
        <v> </v>
      </c>
      <c r="AP52" s="124" t="str">
        <f t="shared" si="107"/>
        <v> </v>
      </c>
      <c r="AQ52" s="125" t="str">
        <f t="shared" si="108"/>
        <v> </v>
      </c>
      <c r="AR52" s="146">
        <v>5</v>
      </c>
      <c r="AS52" s="192"/>
      <c r="AT52" s="210"/>
      <c r="AU52" s="192"/>
      <c r="AV52" s="235" t="str">
        <f t="shared" si="109"/>
        <v> </v>
      </c>
      <c r="AW52" s="124" t="str">
        <f t="shared" si="110"/>
        <v> </v>
      </c>
      <c r="AX52" s="125" t="str">
        <f t="shared" si="111"/>
        <v> </v>
      </c>
    </row>
    <row r="53" spans="2:50" ht="12.75">
      <c r="B53" s="146">
        <v>6</v>
      </c>
      <c r="C53" s="192"/>
      <c r="D53" s="210"/>
      <c r="E53" s="192"/>
      <c r="F53" s="235" t="str">
        <f t="shared" si="91"/>
        <v> </v>
      </c>
      <c r="G53" s="124" t="str">
        <f t="shared" si="92"/>
        <v> </v>
      </c>
      <c r="H53" s="125" t="str">
        <f t="shared" si="93"/>
        <v> </v>
      </c>
      <c r="I53" s="146">
        <v>6</v>
      </c>
      <c r="J53" s="192"/>
      <c r="K53" s="210"/>
      <c r="L53" s="192"/>
      <c r="M53" s="235" t="str">
        <f t="shared" si="94"/>
        <v> </v>
      </c>
      <c r="N53" s="124" t="str">
        <f t="shared" si="95"/>
        <v> </v>
      </c>
      <c r="O53" s="125" t="str">
        <f t="shared" si="96"/>
        <v> </v>
      </c>
      <c r="P53" s="146">
        <v>6</v>
      </c>
      <c r="Q53" s="192"/>
      <c r="R53" s="192"/>
      <c r="S53" s="192"/>
      <c r="T53" s="235" t="str">
        <f t="shared" si="97"/>
        <v> </v>
      </c>
      <c r="U53" s="124" t="str">
        <f t="shared" si="98"/>
        <v> </v>
      </c>
      <c r="V53" s="125" t="str">
        <f t="shared" si="99"/>
        <v> </v>
      </c>
      <c r="W53" s="146">
        <v>6</v>
      </c>
      <c r="X53" s="192"/>
      <c r="Y53" s="210"/>
      <c r="Z53" s="192"/>
      <c r="AA53" s="235" t="str">
        <f t="shared" si="100"/>
        <v> </v>
      </c>
      <c r="AB53" s="124" t="str">
        <f t="shared" si="101"/>
        <v> </v>
      </c>
      <c r="AC53" s="125" t="str">
        <f t="shared" si="102"/>
        <v> </v>
      </c>
      <c r="AD53" s="146">
        <v>6</v>
      </c>
      <c r="AE53" s="192"/>
      <c r="AF53" s="210"/>
      <c r="AG53" s="192"/>
      <c r="AH53" s="235" t="str">
        <f t="shared" si="103"/>
        <v> </v>
      </c>
      <c r="AI53" s="124" t="str">
        <f t="shared" si="104"/>
        <v> </v>
      </c>
      <c r="AJ53" s="125" t="str">
        <f t="shared" si="105"/>
        <v> </v>
      </c>
      <c r="AK53" s="146">
        <v>6</v>
      </c>
      <c r="AL53" s="192"/>
      <c r="AM53" s="210"/>
      <c r="AN53" s="192"/>
      <c r="AO53" s="235" t="str">
        <f t="shared" si="106"/>
        <v> </v>
      </c>
      <c r="AP53" s="124" t="str">
        <f t="shared" si="107"/>
        <v> </v>
      </c>
      <c r="AQ53" s="125" t="str">
        <f t="shared" si="108"/>
        <v> </v>
      </c>
      <c r="AR53" s="146">
        <v>6</v>
      </c>
      <c r="AS53" s="192"/>
      <c r="AT53" s="210"/>
      <c r="AU53" s="192"/>
      <c r="AV53" s="235" t="str">
        <f t="shared" si="109"/>
        <v> </v>
      </c>
      <c r="AW53" s="124" t="str">
        <f t="shared" si="110"/>
        <v> </v>
      </c>
      <c r="AX53" s="125" t="str">
        <f t="shared" si="111"/>
        <v> </v>
      </c>
    </row>
    <row r="54" spans="2:50" ht="12.75">
      <c r="B54" s="146">
        <v>7</v>
      </c>
      <c r="C54" s="192"/>
      <c r="D54" s="210"/>
      <c r="E54" s="192"/>
      <c r="F54" s="235" t="str">
        <f t="shared" si="91"/>
        <v> </v>
      </c>
      <c r="G54" s="124" t="str">
        <f t="shared" si="92"/>
        <v> </v>
      </c>
      <c r="H54" s="125" t="str">
        <f t="shared" si="93"/>
        <v> </v>
      </c>
      <c r="I54" s="146">
        <v>7</v>
      </c>
      <c r="J54" s="192"/>
      <c r="K54" s="210"/>
      <c r="L54" s="192"/>
      <c r="M54" s="235" t="str">
        <f t="shared" si="94"/>
        <v> </v>
      </c>
      <c r="N54" s="124" t="str">
        <f t="shared" si="95"/>
        <v> </v>
      </c>
      <c r="O54" s="125" t="str">
        <f t="shared" si="96"/>
        <v> </v>
      </c>
      <c r="P54" s="146">
        <v>7</v>
      </c>
      <c r="Q54" s="192"/>
      <c r="R54" s="192"/>
      <c r="S54" s="192"/>
      <c r="T54" s="235" t="str">
        <f t="shared" si="97"/>
        <v> </v>
      </c>
      <c r="U54" s="124" t="str">
        <f t="shared" si="98"/>
        <v> </v>
      </c>
      <c r="V54" s="125" t="str">
        <f t="shared" si="99"/>
        <v> </v>
      </c>
      <c r="W54" s="146">
        <v>7</v>
      </c>
      <c r="X54" s="192"/>
      <c r="Y54" s="210"/>
      <c r="Z54" s="192"/>
      <c r="AA54" s="235" t="str">
        <f t="shared" si="100"/>
        <v> </v>
      </c>
      <c r="AB54" s="124" t="str">
        <f t="shared" si="101"/>
        <v> </v>
      </c>
      <c r="AC54" s="125" t="str">
        <f t="shared" si="102"/>
        <v> </v>
      </c>
      <c r="AD54" s="146">
        <v>7</v>
      </c>
      <c r="AE54" s="192"/>
      <c r="AF54" s="210"/>
      <c r="AG54" s="192"/>
      <c r="AH54" s="235" t="str">
        <f t="shared" si="103"/>
        <v> </v>
      </c>
      <c r="AI54" s="124" t="str">
        <f t="shared" si="104"/>
        <v> </v>
      </c>
      <c r="AJ54" s="125" t="str">
        <f t="shared" si="105"/>
        <v> </v>
      </c>
      <c r="AK54" s="146">
        <v>7</v>
      </c>
      <c r="AL54" s="192"/>
      <c r="AM54" s="210"/>
      <c r="AN54" s="192"/>
      <c r="AO54" s="235" t="str">
        <f t="shared" si="106"/>
        <v> </v>
      </c>
      <c r="AP54" s="124" t="str">
        <f t="shared" si="107"/>
        <v> </v>
      </c>
      <c r="AQ54" s="125" t="str">
        <f t="shared" si="108"/>
        <v> </v>
      </c>
      <c r="AR54" s="146">
        <v>7</v>
      </c>
      <c r="AS54" s="192"/>
      <c r="AT54" s="210"/>
      <c r="AU54" s="192"/>
      <c r="AV54" s="235" t="str">
        <f t="shared" si="109"/>
        <v> </v>
      </c>
      <c r="AW54" s="124" t="str">
        <f t="shared" si="110"/>
        <v> </v>
      </c>
      <c r="AX54" s="125" t="str">
        <f t="shared" si="111"/>
        <v> </v>
      </c>
    </row>
    <row r="55" spans="2:50" ht="13.5" thickBot="1">
      <c r="B55" s="147">
        <v>8</v>
      </c>
      <c r="C55" s="193"/>
      <c r="D55" s="213"/>
      <c r="E55" s="193"/>
      <c r="F55" s="236" t="str">
        <f t="shared" si="91"/>
        <v> </v>
      </c>
      <c r="G55" s="130" t="str">
        <f t="shared" si="92"/>
        <v> </v>
      </c>
      <c r="H55" s="125" t="str">
        <f t="shared" si="93"/>
        <v> </v>
      </c>
      <c r="I55" s="147">
        <v>8</v>
      </c>
      <c r="J55" s="193"/>
      <c r="K55" s="213"/>
      <c r="L55" s="193"/>
      <c r="M55" s="236" t="str">
        <f t="shared" si="94"/>
        <v> </v>
      </c>
      <c r="N55" s="130" t="str">
        <f t="shared" si="95"/>
        <v> </v>
      </c>
      <c r="O55" s="125" t="str">
        <f t="shared" si="96"/>
        <v> </v>
      </c>
      <c r="P55" s="147">
        <v>8</v>
      </c>
      <c r="Q55" s="193"/>
      <c r="R55" s="193"/>
      <c r="S55" s="193"/>
      <c r="T55" s="236" t="str">
        <f t="shared" si="97"/>
        <v> </v>
      </c>
      <c r="U55" s="130" t="str">
        <f t="shared" si="98"/>
        <v> </v>
      </c>
      <c r="V55" s="125" t="str">
        <f t="shared" si="99"/>
        <v> </v>
      </c>
      <c r="W55" s="147">
        <v>8</v>
      </c>
      <c r="X55" s="193"/>
      <c r="Y55" s="213"/>
      <c r="Z55" s="193"/>
      <c r="AA55" s="236" t="str">
        <f t="shared" si="100"/>
        <v> </v>
      </c>
      <c r="AB55" s="130" t="str">
        <f t="shared" si="101"/>
        <v> </v>
      </c>
      <c r="AC55" s="125" t="str">
        <f t="shared" si="102"/>
        <v> </v>
      </c>
      <c r="AD55" s="147">
        <v>8</v>
      </c>
      <c r="AE55" s="193"/>
      <c r="AF55" s="213"/>
      <c r="AG55" s="193"/>
      <c r="AH55" s="236" t="str">
        <f t="shared" si="103"/>
        <v> </v>
      </c>
      <c r="AI55" s="130" t="str">
        <f t="shared" si="104"/>
        <v> </v>
      </c>
      <c r="AJ55" s="125" t="str">
        <f t="shared" si="105"/>
        <v> </v>
      </c>
      <c r="AK55" s="147">
        <v>8</v>
      </c>
      <c r="AL55" s="193"/>
      <c r="AM55" s="213"/>
      <c r="AN55" s="193"/>
      <c r="AO55" s="236" t="str">
        <f t="shared" si="106"/>
        <v> </v>
      </c>
      <c r="AP55" s="130" t="str">
        <f t="shared" si="107"/>
        <v> </v>
      </c>
      <c r="AQ55" s="125" t="str">
        <f t="shared" si="108"/>
        <v> </v>
      </c>
      <c r="AR55" s="147">
        <v>8</v>
      </c>
      <c r="AS55" s="193"/>
      <c r="AT55" s="213"/>
      <c r="AU55" s="193"/>
      <c r="AV55" s="236" t="str">
        <f t="shared" si="109"/>
        <v> </v>
      </c>
      <c r="AW55" s="130" t="str">
        <f t="shared" si="110"/>
        <v> </v>
      </c>
      <c r="AX55" s="125" t="str">
        <f t="shared" si="111"/>
        <v> </v>
      </c>
    </row>
    <row r="56" spans="2:50" ht="13.5" thickBot="1">
      <c r="B56" s="148" t="s">
        <v>104</v>
      </c>
      <c r="C56" s="149">
        <f>SUM(C48:C55)</f>
        <v>0</v>
      </c>
      <c r="D56" s="130" t="str">
        <f>IF(C56&gt;0,(+H56/E56)*100," ")</f>
        <v> </v>
      </c>
      <c r="E56" s="149">
        <f>SUM(E48:E55)</f>
        <v>0</v>
      </c>
      <c r="F56" s="236" t="str">
        <f>IF(C56&gt;0,E56/C56," ")</f>
        <v> </v>
      </c>
      <c r="G56" s="130" t="str">
        <f>IF(C56&gt;0,H56/C56," ")</f>
        <v> </v>
      </c>
      <c r="H56" s="137">
        <f>SUM(H48:H55)</f>
        <v>0</v>
      </c>
      <c r="I56" s="148" t="s">
        <v>104</v>
      </c>
      <c r="J56" s="149">
        <f>SUM(J48:J55)</f>
        <v>0</v>
      </c>
      <c r="K56" s="130" t="str">
        <f>IF(J56&gt;0,(+O56/L56)*100," ")</f>
        <v> </v>
      </c>
      <c r="L56" s="149">
        <f>SUM(L48:L55)</f>
        <v>0</v>
      </c>
      <c r="M56" s="236" t="str">
        <f>IF(J56&gt;0,L56/J56," ")</f>
        <v> </v>
      </c>
      <c r="N56" s="130" t="str">
        <f>IF(J56&gt;0,O56/J56," ")</f>
        <v> </v>
      </c>
      <c r="O56" s="137">
        <f>SUM(O48:O55)</f>
        <v>0</v>
      </c>
      <c r="P56" s="148" t="s">
        <v>104</v>
      </c>
      <c r="Q56" s="149">
        <f>SUM(Q48:Q55)</f>
        <v>0</v>
      </c>
      <c r="R56" s="130" t="str">
        <f>IF(Q56&gt;0,(+V56/S56)*100," ")</f>
        <v> </v>
      </c>
      <c r="S56" s="149">
        <f>SUM(S48:S55)</f>
        <v>0</v>
      </c>
      <c r="T56" s="236" t="str">
        <f>IF(Q56&gt;0,S56/Q56," ")</f>
        <v> </v>
      </c>
      <c r="U56" s="130" t="str">
        <f>IF(Q56&gt;0,V56/Q56," ")</f>
        <v> </v>
      </c>
      <c r="V56" s="137">
        <f>SUM(V48:V55)</f>
        <v>0</v>
      </c>
      <c r="W56" s="148" t="s">
        <v>104</v>
      </c>
      <c r="X56" s="149">
        <f>SUM(X48:X55)</f>
        <v>0</v>
      </c>
      <c r="Y56" s="130" t="str">
        <f>IF(X56&gt;0,(+AC56/Z56)*100," ")</f>
        <v> </v>
      </c>
      <c r="Z56" s="149">
        <f>SUM(Z48:Z55)</f>
        <v>0</v>
      </c>
      <c r="AA56" s="236" t="str">
        <f>IF(X56&gt;0,Z56/X56," ")</f>
        <v> </v>
      </c>
      <c r="AB56" s="130" t="str">
        <f>IF(X56&gt;0,AC56/X56," ")</f>
        <v> </v>
      </c>
      <c r="AC56" s="137">
        <f>SUM(AC48:AC55)</f>
        <v>0</v>
      </c>
      <c r="AD56" s="148" t="s">
        <v>104</v>
      </c>
      <c r="AE56" s="149">
        <f>SUM(AE48:AE55)</f>
        <v>0</v>
      </c>
      <c r="AF56" s="130" t="str">
        <f>IF(AE56&gt;0,(+AJ56/AG56)*100," ")</f>
        <v> </v>
      </c>
      <c r="AG56" s="149">
        <f>SUM(AG48:AG55)</f>
        <v>0</v>
      </c>
      <c r="AH56" s="236" t="str">
        <f>IF(AE56&gt;0,AG56/AE56," ")</f>
        <v> </v>
      </c>
      <c r="AI56" s="130" t="str">
        <f>IF(AE56&gt;0,AJ56/AE56," ")</f>
        <v> </v>
      </c>
      <c r="AJ56" s="137">
        <f>SUM(AJ48:AJ55)</f>
        <v>0</v>
      </c>
      <c r="AK56" s="148" t="s">
        <v>104</v>
      </c>
      <c r="AL56" s="149">
        <f>SUM(AL48:AL55)</f>
        <v>0</v>
      </c>
      <c r="AM56" s="130" t="e">
        <f>(+AQ56/AN56)*100</f>
        <v>#DIV/0!</v>
      </c>
      <c r="AN56" s="149">
        <f>SUM(AN48:AN55)</f>
        <v>0</v>
      </c>
      <c r="AO56" s="236" t="str">
        <f>IF(AL56&gt;0,AN56/AL56," ")</f>
        <v> </v>
      </c>
      <c r="AP56" s="130" t="str">
        <f>IF(AL56&gt;0,AQ56/AL56," ")</f>
        <v> </v>
      </c>
      <c r="AQ56" s="137">
        <f>SUM(AQ48:AQ55)</f>
        <v>0</v>
      </c>
      <c r="AR56" s="148" t="s">
        <v>104</v>
      </c>
      <c r="AS56" s="149">
        <f>SUM(AS48:AS55)</f>
        <v>0</v>
      </c>
      <c r="AT56" s="130" t="str">
        <f>IF(AS56&gt;0,(+AX56/AU56)*100," ")</f>
        <v> </v>
      </c>
      <c r="AU56" s="149">
        <f>SUM(AU48:AU55)</f>
        <v>0</v>
      </c>
      <c r="AV56" s="236" t="str">
        <f>IF(AS56&gt;0,AU56/AS56," ")</f>
        <v> </v>
      </c>
      <c r="AW56" s="130" t="str">
        <f>IF(AS56&gt;0,AX56/AS56," ")</f>
        <v> </v>
      </c>
      <c r="AX56" s="137">
        <f>SUM(AX48:AX55)</f>
        <v>0</v>
      </c>
    </row>
    <row r="57" spans="1:50" ht="12.75">
      <c r="A57" s="108"/>
      <c r="B57" s="108"/>
      <c r="C57" s="115"/>
      <c r="D57" s="233"/>
      <c r="E57" s="115"/>
      <c r="F57" s="237"/>
      <c r="G57" s="110"/>
      <c r="H57" s="150"/>
      <c r="I57" s="114"/>
      <c r="J57" s="115"/>
      <c r="K57" s="150"/>
      <c r="L57" s="115"/>
      <c r="M57" s="237"/>
      <c r="N57" s="110"/>
      <c r="O57" s="150"/>
      <c r="P57" s="114"/>
      <c r="Q57" s="115"/>
      <c r="R57" s="150"/>
      <c r="S57" s="115"/>
      <c r="T57" s="237"/>
      <c r="U57" s="110"/>
      <c r="V57" s="150"/>
      <c r="W57" s="114"/>
      <c r="X57" s="115"/>
      <c r="Y57" s="233"/>
      <c r="Z57" s="115"/>
      <c r="AA57" s="237"/>
      <c r="AB57" s="110"/>
      <c r="AC57" s="150"/>
      <c r="AD57" s="114"/>
      <c r="AE57" s="115"/>
      <c r="AF57" s="233"/>
      <c r="AG57" s="115"/>
      <c r="AH57" s="237"/>
      <c r="AI57" s="110"/>
      <c r="AJ57" s="150"/>
      <c r="AK57" s="114"/>
      <c r="AL57" s="115"/>
      <c r="AM57" s="233"/>
      <c r="AN57" s="115"/>
      <c r="AO57" s="237"/>
      <c r="AP57" s="110"/>
      <c r="AQ57" s="150"/>
      <c r="AR57" s="114"/>
      <c r="AS57" s="115"/>
      <c r="AT57" s="233"/>
      <c r="AU57" s="115"/>
      <c r="AV57" s="237"/>
      <c r="AW57" s="110"/>
      <c r="AX57" s="150"/>
    </row>
    <row r="58" spans="2:50" ht="13.5" thickBot="1">
      <c r="B58" s="108"/>
      <c r="C58" s="115"/>
      <c r="D58" s="124"/>
      <c r="E58" s="115"/>
      <c r="F58" s="237"/>
      <c r="G58" s="110"/>
      <c r="H58" s="151"/>
      <c r="I58" s="108"/>
      <c r="J58" s="115"/>
      <c r="K58" s="115"/>
      <c r="L58" s="115"/>
      <c r="M58" s="237"/>
      <c r="N58" s="110"/>
      <c r="O58" s="151"/>
      <c r="P58" s="108"/>
      <c r="Q58" s="115"/>
      <c r="R58" s="115"/>
      <c r="S58" s="115"/>
      <c r="T58" s="237"/>
      <c r="U58" s="110"/>
      <c r="V58" s="151"/>
      <c r="W58" s="108"/>
      <c r="X58" s="115"/>
      <c r="Y58" s="124"/>
      <c r="Z58" s="115"/>
      <c r="AA58" s="237"/>
      <c r="AB58" s="110"/>
      <c r="AC58" s="151"/>
      <c r="AD58" s="108"/>
      <c r="AE58" s="115"/>
      <c r="AF58" s="124"/>
      <c r="AG58" s="115"/>
      <c r="AH58" s="237"/>
      <c r="AI58" s="110"/>
      <c r="AJ58" s="151"/>
      <c r="AK58" s="108"/>
      <c r="AL58" s="115"/>
      <c r="AM58" s="124"/>
      <c r="AN58" s="115"/>
      <c r="AO58" s="237"/>
      <c r="AP58" s="110"/>
      <c r="AQ58" s="151"/>
      <c r="AR58" s="108"/>
      <c r="AS58" s="115"/>
      <c r="AT58" s="124"/>
      <c r="AU58" s="115"/>
      <c r="AV58" s="237"/>
      <c r="AW58" s="110"/>
      <c r="AX58" s="151"/>
    </row>
    <row r="59" spans="2:50" ht="16.5" thickBot="1">
      <c r="B59" s="139" t="s">
        <v>116</v>
      </c>
      <c r="C59" s="191"/>
      <c r="D59" s="241"/>
      <c r="E59" s="191"/>
      <c r="F59" s="238"/>
      <c r="G59" s="141" t="s">
        <v>113</v>
      </c>
      <c r="H59" s="474"/>
      <c r="I59" s="139" t="s">
        <v>136</v>
      </c>
      <c r="J59" s="191"/>
      <c r="K59" s="191"/>
      <c r="L59" s="191"/>
      <c r="M59" s="238"/>
      <c r="N59" s="141" t="s">
        <v>113</v>
      </c>
      <c r="O59" s="474"/>
      <c r="P59" s="139" t="s">
        <v>146</v>
      </c>
      <c r="Q59" s="191"/>
      <c r="R59" s="191"/>
      <c r="S59" s="191"/>
      <c r="T59" s="238"/>
      <c r="U59" s="141" t="s">
        <v>113</v>
      </c>
      <c r="V59" s="474"/>
      <c r="W59" s="139" t="s">
        <v>143</v>
      </c>
      <c r="X59" s="191"/>
      <c r="Y59" s="241"/>
      <c r="Z59" s="191"/>
      <c r="AA59" s="238"/>
      <c r="AB59" s="141" t="s">
        <v>113</v>
      </c>
      <c r="AC59" s="474"/>
      <c r="AD59" s="139" t="s">
        <v>157</v>
      </c>
      <c r="AE59" s="191"/>
      <c r="AF59" s="241"/>
      <c r="AG59" s="191"/>
      <c r="AH59" s="238"/>
      <c r="AI59" s="141" t="s">
        <v>113</v>
      </c>
      <c r="AJ59" s="474"/>
      <c r="AK59" s="139" t="s">
        <v>164</v>
      </c>
      <c r="AL59" s="191"/>
      <c r="AM59" s="241"/>
      <c r="AN59" s="191"/>
      <c r="AO59" s="238"/>
      <c r="AP59" s="141" t="s">
        <v>113</v>
      </c>
      <c r="AQ59" s="474"/>
      <c r="AR59" s="139" t="s">
        <v>171</v>
      </c>
      <c r="AS59" s="191"/>
      <c r="AT59" s="241"/>
      <c r="AU59" s="191"/>
      <c r="AV59" s="238"/>
      <c r="AW59" s="141" t="s">
        <v>113</v>
      </c>
      <c r="AX59" s="474"/>
    </row>
    <row r="60" spans="2:50" ht="12.75">
      <c r="B60" s="143" t="s">
        <v>100</v>
      </c>
      <c r="C60" s="222" t="s">
        <v>101</v>
      </c>
      <c r="D60" s="234" t="s">
        <v>61</v>
      </c>
      <c r="E60" s="222" t="s">
        <v>99</v>
      </c>
      <c r="F60" s="239" t="s">
        <v>102</v>
      </c>
      <c r="G60" s="144" t="s">
        <v>106</v>
      </c>
      <c r="H60" s="145" t="s">
        <v>103</v>
      </c>
      <c r="I60" s="143" t="s">
        <v>100</v>
      </c>
      <c r="J60" s="222" t="s">
        <v>101</v>
      </c>
      <c r="K60" s="222" t="s">
        <v>61</v>
      </c>
      <c r="L60" s="222" t="s">
        <v>99</v>
      </c>
      <c r="M60" s="239" t="s">
        <v>102</v>
      </c>
      <c r="N60" s="144" t="s">
        <v>106</v>
      </c>
      <c r="O60" s="145" t="s">
        <v>103</v>
      </c>
      <c r="P60" s="143" t="s">
        <v>100</v>
      </c>
      <c r="Q60" s="222" t="s">
        <v>101</v>
      </c>
      <c r="R60" s="222" t="s">
        <v>61</v>
      </c>
      <c r="S60" s="222" t="s">
        <v>99</v>
      </c>
      <c r="T60" s="239" t="s">
        <v>102</v>
      </c>
      <c r="U60" s="144" t="s">
        <v>106</v>
      </c>
      <c r="V60" s="145" t="s">
        <v>103</v>
      </c>
      <c r="W60" s="143" t="s">
        <v>100</v>
      </c>
      <c r="X60" s="222" t="s">
        <v>101</v>
      </c>
      <c r="Y60" s="234" t="s">
        <v>61</v>
      </c>
      <c r="Z60" s="222" t="s">
        <v>99</v>
      </c>
      <c r="AA60" s="239" t="s">
        <v>102</v>
      </c>
      <c r="AB60" s="144" t="s">
        <v>106</v>
      </c>
      <c r="AC60" s="145" t="s">
        <v>103</v>
      </c>
      <c r="AD60" s="143" t="s">
        <v>100</v>
      </c>
      <c r="AE60" s="222" t="s">
        <v>101</v>
      </c>
      <c r="AF60" s="234" t="s">
        <v>61</v>
      </c>
      <c r="AG60" s="222" t="s">
        <v>99</v>
      </c>
      <c r="AH60" s="239" t="s">
        <v>102</v>
      </c>
      <c r="AI60" s="144" t="s">
        <v>106</v>
      </c>
      <c r="AJ60" s="145" t="s">
        <v>103</v>
      </c>
      <c r="AK60" s="143" t="s">
        <v>100</v>
      </c>
      <c r="AL60" s="222" t="s">
        <v>101</v>
      </c>
      <c r="AM60" s="234" t="s">
        <v>61</v>
      </c>
      <c r="AN60" s="222" t="s">
        <v>99</v>
      </c>
      <c r="AO60" s="239" t="s">
        <v>102</v>
      </c>
      <c r="AP60" s="144" t="s">
        <v>106</v>
      </c>
      <c r="AQ60" s="145" t="s">
        <v>103</v>
      </c>
      <c r="AR60" s="143" t="s">
        <v>100</v>
      </c>
      <c r="AS60" s="222" t="s">
        <v>101</v>
      </c>
      <c r="AT60" s="234" t="s">
        <v>61</v>
      </c>
      <c r="AU60" s="222" t="s">
        <v>99</v>
      </c>
      <c r="AV60" s="239" t="s">
        <v>102</v>
      </c>
      <c r="AW60" s="144" t="s">
        <v>106</v>
      </c>
      <c r="AX60" s="145" t="s">
        <v>103</v>
      </c>
    </row>
    <row r="61" spans="2:50" ht="12.75">
      <c r="B61" s="146">
        <v>1</v>
      </c>
      <c r="C61" s="192"/>
      <c r="D61" s="210"/>
      <c r="E61" s="192"/>
      <c r="F61" s="235" t="str">
        <f>IF(C61&gt;0,+E61/C61," ")</f>
        <v> </v>
      </c>
      <c r="G61" s="124" t="str">
        <f>IF(C61&gt;0,(+F61*D61)/100," ")</f>
        <v> </v>
      </c>
      <c r="H61" s="125" t="str">
        <f>IF(C61&gt;0,(+E61*D61)/100," ")</f>
        <v> </v>
      </c>
      <c r="I61" s="146">
        <v>1</v>
      </c>
      <c r="J61" s="192"/>
      <c r="K61" s="210"/>
      <c r="L61" s="192"/>
      <c r="M61" s="235" t="str">
        <f>IF(J61&gt;0,+L61/J61," ")</f>
        <v> </v>
      </c>
      <c r="N61" s="124" t="str">
        <f>IF(J61&gt;0,(+M61*K61)/100," ")</f>
        <v> </v>
      </c>
      <c r="O61" s="125" t="str">
        <f>IF(J61&gt;0,(+L61*K61)/100," ")</f>
        <v> </v>
      </c>
      <c r="P61" s="146">
        <v>1</v>
      </c>
      <c r="Q61" s="192"/>
      <c r="R61" s="210"/>
      <c r="S61" s="192"/>
      <c r="T61" s="235" t="str">
        <f>IF(Q61&gt;0,+S61/Q61," ")</f>
        <v> </v>
      </c>
      <c r="U61" s="124" t="str">
        <f>IF(Q61&gt;0,(+T61*R61)/100," ")</f>
        <v> </v>
      </c>
      <c r="V61" s="125" t="str">
        <f>IF(Q61&gt;0,(+S61*R61)/100," ")</f>
        <v> </v>
      </c>
      <c r="W61" s="146">
        <v>1</v>
      </c>
      <c r="X61" s="192"/>
      <c r="Y61" s="210"/>
      <c r="Z61" s="192"/>
      <c r="AA61" s="235" t="str">
        <f>IF(X61&gt;0,+Z61/X61," ")</f>
        <v> </v>
      </c>
      <c r="AB61" s="124" t="str">
        <f>IF(X61&gt;0,(+AA61*Y61)/100," ")</f>
        <v> </v>
      </c>
      <c r="AC61" s="125" t="str">
        <f>IF(X61&gt;0,(+Z61*Y61)/100," ")</f>
        <v> </v>
      </c>
      <c r="AD61" s="146">
        <v>1</v>
      </c>
      <c r="AE61" s="192"/>
      <c r="AF61" s="210"/>
      <c r="AG61" s="192"/>
      <c r="AH61" s="235"/>
      <c r="AI61" s="124" t="str">
        <f>IF(AE61&gt;0,(+AH61*AF61)/100," ")</f>
        <v> </v>
      </c>
      <c r="AJ61" s="125" t="str">
        <f>IF(AE61&gt;0,(+AG61*AF61)/100," ")</f>
        <v> </v>
      </c>
      <c r="AK61" s="146">
        <v>1</v>
      </c>
      <c r="AL61" s="192"/>
      <c r="AM61" s="210"/>
      <c r="AN61" s="192"/>
      <c r="AO61" s="235" t="str">
        <f>IF(AL61&gt;0,+AN61/AL61," ")</f>
        <v> </v>
      </c>
      <c r="AP61" s="124" t="str">
        <f>IF(AL61&gt;0,(+AO61*AM61)/100," ")</f>
        <v> </v>
      </c>
      <c r="AQ61" s="125" t="str">
        <f>IF(AL61&gt;0,(+AN61*AM61)/100," ")</f>
        <v> </v>
      </c>
      <c r="AR61" s="146">
        <v>1</v>
      </c>
      <c r="AS61" s="192"/>
      <c r="AT61" s="210"/>
      <c r="AU61" s="192"/>
      <c r="AV61" s="235" t="str">
        <f>IF(AS61&gt;0,+AU61/AS61," ")</f>
        <v> </v>
      </c>
      <c r="AW61" s="124" t="str">
        <f>IF(AS61&gt;0,(+AV61*AT61)/100," ")</f>
        <v> </v>
      </c>
      <c r="AX61" s="125" t="str">
        <f>IF(AS61&gt;0,(+AU61*AT61)/100," ")</f>
        <v> </v>
      </c>
    </row>
    <row r="62" spans="2:50" ht="12.75">
      <c r="B62" s="146">
        <v>2</v>
      </c>
      <c r="C62" s="192"/>
      <c r="D62" s="210"/>
      <c r="E62" s="192"/>
      <c r="F62" s="235" t="str">
        <f aca="true" t="shared" si="112" ref="F62:F68">IF(C62&gt;0,+E62/C62," ")</f>
        <v> </v>
      </c>
      <c r="G62" s="124" t="str">
        <f aca="true" t="shared" si="113" ref="G62:G68">IF(C62&gt;0,(+F62*D62)/100," ")</f>
        <v> </v>
      </c>
      <c r="H62" s="125" t="str">
        <f aca="true" t="shared" si="114" ref="H62:H68">IF(C62&gt;0,(+E62*D62)/100," ")</f>
        <v> </v>
      </c>
      <c r="I62" s="146">
        <v>2</v>
      </c>
      <c r="J62" s="192"/>
      <c r="K62" s="192"/>
      <c r="L62" s="192"/>
      <c r="M62" s="235" t="str">
        <f aca="true" t="shared" si="115" ref="M62:M68">IF(J62&gt;0,+L62/J62," ")</f>
        <v> </v>
      </c>
      <c r="N62" s="124" t="str">
        <f aca="true" t="shared" si="116" ref="N62:N68">IF(J62&gt;0,(+M62*K62)/100," ")</f>
        <v> </v>
      </c>
      <c r="O62" s="125" t="str">
        <f aca="true" t="shared" si="117" ref="O62:O68">IF(J62&gt;0,(+L62*K62)/100," ")</f>
        <v> </v>
      </c>
      <c r="P62" s="146">
        <v>2</v>
      </c>
      <c r="Q62" s="192"/>
      <c r="R62" s="192"/>
      <c r="S62" s="192"/>
      <c r="T62" s="235" t="str">
        <f aca="true" t="shared" si="118" ref="T62:T68">IF(Q62&gt;0,+S62/Q62," ")</f>
        <v> </v>
      </c>
      <c r="U62" s="124" t="str">
        <f aca="true" t="shared" si="119" ref="U62:U68">IF(Q62&gt;0,(+T62*R62)/100," ")</f>
        <v> </v>
      </c>
      <c r="V62" s="125" t="str">
        <f aca="true" t="shared" si="120" ref="V62:V68">IF(Q62&gt;0,(+S62*R62)/100," ")</f>
        <v> </v>
      </c>
      <c r="W62" s="146">
        <v>2</v>
      </c>
      <c r="X62" s="192"/>
      <c r="Y62" s="210"/>
      <c r="Z62" s="192"/>
      <c r="AA62" s="235" t="str">
        <f aca="true" t="shared" si="121" ref="AA62:AA68">IF(X62&gt;0,+Z62/X62," ")</f>
        <v> </v>
      </c>
      <c r="AB62" s="124" t="str">
        <f aca="true" t="shared" si="122" ref="AB62:AB68">IF(X62&gt;0,(+AA62*Y62)/100," ")</f>
        <v> </v>
      </c>
      <c r="AC62" s="125" t="str">
        <f aca="true" t="shared" si="123" ref="AC62:AC68">IF(X62&gt;0,(+Z62*Y62)/100," ")</f>
        <v> </v>
      </c>
      <c r="AD62" s="146">
        <v>2</v>
      </c>
      <c r="AE62" s="192"/>
      <c r="AF62" s="210"/>
      <c r="AG62" s="192"/>
      <c r="AH62" s="235"/>
      <c r="AI62" s="124" t="str">
        <f aca="true" t="shared" si="124" ref="AI62:AI68">IF(AE62&gt;0,(+AH62*AF62)/100," ")</f>
        <v> </v>
      </c>
      <c r="AJ62" s="125" t="str">
        <f aca="true" t="shared" si="125" ref="AJ62:AJ68">IF(AE62&gt;0,(+AG62*AF62)/100," ")</f>
        <v> </v>
      </c>
      <c r="AK62" s="146">
        <v>2</v>
      </c>
      <c r="AL62" s="192"/>
      <c r="AM62" s="210"/>
      <c r="AN62" s="192"/>
      <c r="AO62" s="235" t="str">
        <f aca="true" t="shared" si="126" ref="AO62:AO68">IF(AL62&gt;0,+AN62/AL62," ")</f>
        <v> </v>
      </c>
      <c r="AP62" s="124" t="str">
        <f aca="true" t="shared" si="127" ref="AP62:AP68">IF(AL62&gt;0,(+AO62*AM62)/100," ")</f>
        <v> </v>
      </c>
      <c r="AQ62" s="125" t="str">
        <f aca="true" t="shared" si="128" ref="AQ62:AQ68">IF(AL62&gt;0,(+AN62*AM62)/100," ")</f>
        <v> </v>
      </c>
      <c r="AR62" s="146">
        <v>2</v>
      </c>
      <c r="AS62" s="192"/>
      <c r="AT62" s="210"/>
      <c r="AU62" s="192"/>
      <c r="AV62" s="235" t="str">
        <f aca="true" t="shared" si="129" ref="AV62:AV68">IF(AS62&gt;0,+AU62/AS62," ")</f>
        <v> </v>
      </c>
      <c r="AW62" s="124" t="str">
        <f aca="true" t="shared" si="130" ref="AW62:AW68">IF(AS62&gt;0,(+AV62*AT62)/100," ")</f>
        <v> </v>
      </c>
      <c r="AX62" s="125" t="str">
        <f aca="true" t="shared" si="131" ref="AX62:AX68">IF(AS62&gt;0,(+AU62*AT62)/100," ")</f>
        <v> </v>
      </c>
    </row>
    <row r="63" spans="2:50" ht="12.75">
      <c r="B63" s="146">
        <v>3</v>
      </c>
      <c r="C63" s="192"/>
      <c r="D63" s="210"/>
      <c r="E63" s="192"/>
      <c r="F63" s="235" t="str">
        <f t="shared" si="112"/>
        <v> </v>
      </c>
      <c r="G63" s="124" t="str">
        <f t="shared" si="113"/>
        <v> </v>
      </c>
      <c r="H63" s="125" t="str">
        <f t="shared" si="114"/>
        <v> </v>
      </c>
      <c r="I63" s="146">
        <v>3</v>
      </c>
      <c r="J63" s="192"/>
      <c r="K63" s="192"/>
      <c r="L63" s="192"/>
      <c r="M63" s="235" t="str">
        <f t="shared" si="115"/>
        <v> </v>
      </c>
      <c r="N63" s="124" t="str">
        <f t="shared" si="116"/>
        <v> </v>
      </c>
      <c r="O63" s="125" t="str">
        <f t="shared" si="117"/>
        <v> </v>
      </c>
      <c r="P63" s="146">
        <v>3</v>
      </c>
      <c r="Q63" s="192"/>
      <c r="R63" s="192"/>
      <c r="S63" s="192"/>
      <c r="T63" s="235" t="str">
        <f t="shared" si="118"/>
        <v> </v>
      </c>
      <c r="U63" s="124" t="str">
        <f t="shared" si="119"/>
        <v> </v>
      </c>
      <c r="V63" s="125" t="str">
        <f t="shared" si="120"/>
        <v> </v>
      </c>
      <c r="W63" s="146">
        <v>3</v>
      </c>
      <c r="X63" s="192"/>
      <c r="Y63" s="210"/>
      <c r="Z63" s="192"/>
      <c r="AA63" s="235" t="str">
        <f t="shared" si="121"/>
        <v> </v>
      </c>
      <c r="AB63" s="124" t="str">
        <f t="shared" si="122"/>
        <v> </v>
      </c>
      <c r="AC63" s="125" t="str">
        <f t="shared" si="123"/>
        <v> </v>
      </c>
      <c r="AD63" s="146">
        <v>3</v>
      </c>
      <c r="AE63" s="192"/>
      <c r="AF63" s="210"/>
      <c r="AG63" s="192"/>
      <c r="AH63" s="235" t="str">
        <f aca="true" t="shared" si="132" ref="AH63:AH68">IF(AE63&gt;0,+AG63/AE63," ")</f>
        <v> </v>
      </c>
      <c r="AI63" s="124" t="str">
        <f t="shared" si="124"/>
        <v> </v>
      </c>
      <c r="AJ63" s="125" t="str">
        <f t="shared" si="125"/>
        <v> </v>
      </c>
      <c r="AK63" s="146">
        <v>3</v>
      </c>
      <c r="AL63" s="192"/>
      <c r="AM63" s="210"/>
      <c r="AN63" s="192"/>
      <c r="AO63" s="235" t="str">
        <f t="shared" si="126"/>
        <v> </v>
      </c>
      <c r="AP63" s="124" t="str">
        <f t="shared" si="127"/>
        <v> </v>
      </c>
      <c r="AQ63" s="125" t="str">
        <f t="shared" si="128"/>
        <v> </v>
      </c>
      <c r="AR63" s="146">
        <v>3</v>
      </c>
      <c r="AS63" s="192"/>
      <c r="AT63" s="210"/>
      <c r="AU63" s="192"/>
      <c r="AV63" s="235" t="str">
        <f t="shared" si="129"/>
        <v> </v>
      </c>
      <c r="AW63" s="124" t="str">
        <f t="shared" si="130"/>
        <v> </v>
      </c>
      <c r="AX63" s="125" t="str">
        <f t="shared" si="131"/>
        <v> </v>
      </c>
    </row>
    <row r="64" spans="2:50" ht="12.75">
      <c r="B64" s="146">
        <v>4</v>
      </c>
      <c r="C64" s="192"/>
      <c r="D64" s="210"/>
      <c r="E64" s="192"/>
      <c r="F64" s="235" t="str">
        <f t="shared" si="112"/>
        <v> </v>
      </c>
      <c r="G64" s="124" t="str">
        <f t="shared" si="113"/>
        <v> </v>
      </c>
      <c r="H64" s="125" t="str">
        <f t="shared" si="114"/>
        <v> </v>
      </c>
      <c r="I64" s="146">
        <v>4</v>
      </c>
      <c r="J64" s="192"/>
      <c r="K64" s="192"/>
      <c r="L64" s="192"/>
      <c r="M64" s="235" t="str">
        <f t="shared" si="115"/>
        <v> </v>
      </c>
      <c r="N64" s="124" t="str">
        <f t="shared" si="116"/>
        <v> </v>
      </c>
      <c r="O64" s="125" t="str">
        <f t="shared" si="117"/>
        <v> </v>
      </c>
      <c r="P64" s="146">
        <v>4</v>
      </c>
      <c r="Q64" s="192"/>
      <c r="R64" s="192"/>
      <c r="S64" s="192"/>
      <c r="T64" s="235" t="str">
        <f t="shared" si="118"/>
        <v> </v>
      </c>
      <c r="U64" s="124" t="str">
        <f t="shared" si="119"/>
        <v> </v>
      </c>
      <c r="V64" s="125" t="str">
        <f t="shared" si="120"/>
        <v> </v>
      </c>
      <c r="W64" s="146">
        <v>4</v>
      </c>
      <c r="X64" s="192"/>
      <c r="Y64" s="210"/>
      <c r="Z64" s="192"/>
      <c r="AA64" s="235" t="str">
        <f t="shared" si="121"/>
        <v> </v>
      </c>
      <c r="AB64" s="124" t="str">
        <f t="shared" si="122"/>
        <v> </v>
      </c>
      <c r="AC64" s="125" t="str">
        <f t="shared" si="123"/>
        <v> </v>
      </c>
      <c r="AD64" s="146">
        <v>4</v>
      </c>
      <c r="AE64" s="192"/>
      <c r="AF64" s="210"/>
      <c r="AG64" s="192"/>
      <c r="AH64" s="235" t="str">
        <f t="shared" si="132"/>
        <v> </v>
      </c>
      <c r="AI64" s="124" t="str">
        <f t="shared" si="124"/>
        <v> </v>
      </c>
      <c r="AJ64" s="125" t="str">
        <f t="shared" si="125"/>
        <v> </v>
      </c>
      <c r="AK64" s="146">
        <v>4</v>
      </c>
      <c r="AL64" s="192"/>
      <c r="AM64" s="210"/>
      <c r="AN64" s="192"/>
      <c r="AO64" s="235" t="str">
        <f t="shared" si="126"/>
        <v> </v>
      </c>
      <c r="AP64" s="124" t="str">
        <f t="shared" si="127"/>
        <v> </v>
      </c>
      <c r="AQ64" s="125" t="str">
        <f t="shared" si="128"/>
        <v> </v>
      </c>
      <c r="AR64" s="146">
        <v>4</v>
      </c>
      <c r="AS64" s="192"/>
      <c r="AT64" s="210"/>
      <c r="AU64" s="192"/>
      <c r="AV64" s="235" t="str">
        <f t="shared" si="129"/>
        <v> </v>
      </c>
      <c r="AW64" s="124" t="str">
        <f t="shared" si="130"/>
        <v> </v>
      </c>
      <c r="AX64" s="125" t="str">
        <f t="shared" si="131"/>
        <v> </v>
      </c>
    </row>
    <row r="65" spans="2:50" ht="12.75">
      <c r="B65" s="146">
        <v>5</v>
      </c>
      <c r="C65" s="192"/>
      <c r="D65" s="210"/>
      <c r="E65" s="192"/>
      <c r="F65" s="235" t="str">
        <f t="shared" si="112"/>
        <v> </v>
      </c>
      <c r="G65" s="124" t="str">
        <f t="shared" si="113"/>
        <v> </v>
      </c>
      <c r="H65" s="125" t="str">
        <f t="shared" si="114"/>
        <v> </v>
      </c>
      <c r="I65" s="146">
        <v>5</v>
      </c>
      <c r="J65" s="192"/>
      <c r="K65" s="192"/>
      <c r="L65" s="192"/>
      <c r="M65" s="235" t="str">
        <f t="shared" si="115"/>
        <v> </v>
      </c>
      <c r="N65" s="124" t="str">
        <f t="shared" si="116"/>
        <v> </v>
      </c>
      <c r="O65" s="125" t="str">
        <f t="shared" si="117"/>
        <v> </v>
      </c>
      <c r="P65" s="146">
        <v>5</v>
      </c>
      <c r="Q65" s="192"/>
      <c r="R65" s="192"/>
      <c r="S65" s="192"/>
      <c r="T65" s="235" t="str">
        <f t="shared" si="118"/>
        <v> </v>
      </c>
      <c r="U65" s="124" t="str">
        <f t="shared" si="119"/>
        <v> </v>
      </c>
      <c r="V65" s="125" t="str">
        <f t="shared" si="120"/>
        <v> </v>
      </c>
      <c r="W65" s="146">
        <v>5</v>
      </c>
      <c r="X65" s="192"/>
      <c r="Y65" s="210"/>
      <c r="Z65" s="192"/>
      <c r="AA65" s="235" t="str">
        <f t="shared" si="121"/>
        <v> </v>
      </c>
      <c r="AB65" s="124" t="str">
        <f t="shared" si="122"/>
        <v> </v>
      </c>
      <c r="AC65" s="125" t="str">
        <f t="shared" si="123"/>
        <v> </v>
      </c>
      <c r="AD65" s="146">
        <v>5</v>
      </c>
      <c r="AE65" s="192"/>
      <c r="AF65" s="210"/>
      <c r="AG65" s="192"/>
      <c r="AH65" s="235" t="str">
        <f t="shared" si="132"/>
        <v> </v>
      </c>
      <c r="AI65" s="124" t="str">
        <f t="shared" si="124"/>
        <v> </v>
      </c>
      <c r="AJ65" s="125" t="str">
        <f t="shared" si="125"/>
        <v> </v>
      </c>
      <c r="AK65" s="146">
        <v>5</v>
      </c>
      <c r="AL65" s="192"/>
      <c r="AM65" s="210"/>
      <c r="AN65" s="192"/>
      <c r="AO65" s="235" t="str">
        <f t="shared" si="126"/>
        <v> </v>
      </c>
      <c r="AP65" s="124" t="str">
        <f t="shared" si="127"/>
        <v> </v>
      </c>
      <c r="AQ65" s="125" t="str">
        <f t="shared" si="128"/>
        <v> </v>
      </c>
      <c r="AR65" s="146">
        <v>5</v>
      </c>
      <c r="AS65" s="192"/>
      <c r="AT65" s="210"/>
      <c r="AU65" s="192"/>
      <c r="AV65" s="235" t="str">
        <f t="shared" si="129"/>
        <v> </v>
      </c>
      <c r="AW65" s="124" t="str">
        <f t="shared" si="130"/>
        <v> </v>
      </c>
      <c r="AX65" s="125" t="str">
        <f t="shared" si="131"/>
        <v> </v>
      </c>
    </row>
    <row r="66" spans="2:50" ht="12.75">
      <c r="B66" s="146">
        <v>6</v>
      </c>
      <c r="C66" s="192"/>
      <c r="D66" s="210"/>
      <c r="E66" s="192"/>
      <c r="F66" s="235" t="str">
        <f t="shared" si="112"/>
        <v> </v>
      </c>
      <c r="G66" s="124" t="str">
        <f t="shared" si="113"/>
        <v> </v>
      </c>
      <c r="H66" s="125" t="str">
        <f t="shared" si="114"/>
        <v> </v>
      </c>
      <c r="I66" s="146">
        <v>6</v>
      </c>
      <c r="J66" s="192"/>
      <c r="K66" s="192"/>
      <c r="L66" s="192"/>
      <c r="M66" s="235" t="str">
        <f t="shared" si="115"/>
        <v> </v>
      </c>
      <c r="N66" s="124" t="str">
        <f t="shared" si="116"/>
        <v> </v>
      </c>
      <c r="O66" s="125" t="str">
        <f t="shared" si="117"/>
        <v> </v>
      </c>
      <c r="P66" s="146">
        <v>6</v>
      </c>
      <c r="Q66" s="192"/>
      <c r="R66" s="192"/>
      <c r="S66" s="192"/>
      <c r="T66" s="235" t="str">
        <f t="shared" si="118"/>
        <v> </v>
      </c>
      <c r="U66" s="124" t="str">
        <f t="shared" si="119"/>
        <v> </v>
      </c>
      <c r="V66" s="125" t="str">
        <f t="shared" si="120"/>
        <v> </v>
      </c>
      <c r="W66" s="146">
        <v>6</v>
      </c>
      <c r="X66" s="192"/>
      <c r="Y66" s="210"/>
      <c r="Z66" s="192"/>
      <c r="AA66" s="235" t="str">
        <f t="shared" si="121"/>
        <v> </v>
      </c>
      <c r="AB66" s="124" t="str">
        <f t="shared" si="122"/>
        <v> </v>
      </c>
      <c r="AC66" s="125" t="str">
        <f t="shared" si="123"/>
        <v> </v>
      </c>
      <c r="AD66" s="146">
        <v>6</v>
      </c>
      <c r="AE66" s="192"/>
      <c r="AF66" s="210"/>
      <c r="AG66" s="192"/>
      <c r="AH66" s="235" t="str">
        <f t="shared" si="132"/>
        <v> </v>
      </c>
      <c r="AI66" s="124" t="str">
        <f t="shared" si="124"/>
        <v> </v>
      </c>
      <c r="AJ66" s="125" t="str">
        <f t="shared" si="125"/>
        <v> </v>
      </c>
      <c r="AK66" s="146">
        <v>6</v>
      </c>
      <c r="AL66" s="192"/>
      <c r="AM66" s="210"/>
      <c r="AN66" s="192"/>
      <c r="AO66" s="235" t="str">
        <f t="shared" si="126"/>
        <v> </v>
      </c>
      <c r="AP66" s="124" t="str">
        <f t="shared" si="127"/>
        <v> </v>
      </c>
      <c r="AQ66" s="125" t="str">
        <f t="shared" si="128"/>
        <v> </v>
      </c>
      <c r="AR66" s="146">
        <v>6</v>
      </c>
      <c r="AS66" s="192"/>
      <c r="AT66" s="210"/>
      <c r="AU66" s="192"/>
      <c r="AV66" s="235" t="str">
        <f t="shared" si="129"/>
        <v> </v>
      </c>
      <c r="AW66" s="124" t="str">
        <f t="shared" si="130"/>
        <v> </v>
      </c>
      <c r="AX66" s="125" t="str">
        <f t="shared" si="131"/>
        <v> </v>
      </c>
    </row>
    <row r="67" spans="2:50" ht="12.75">
      <c r="B67" s="146">
        <v>7</v>
      </c>
      <c r="C67" s="192"/>
      <c r="D67" s="210"/>
      <c r="E67" s="192"/>
      <c r="F67" s="235" t="str">
        <f t="shared" si="112"/>
        <v> </v>
      </c>
      <c r="G67" s="124" t="str">
        <f t="shared" si="113"/>
        <v> </v>
      </c>
      <c r="H67" s="125" t="str">
        <f t="shared" si="114"/>
        <v> </v>
      </c>
      <c r="I67" s="146">
        <v>7</v>
      </c>
      <c r="J67" s="192"/>
      <c r="K67" s="192"/>
      <c r="L67" s="192"/>
      <c r="M67" s="235" t="str">
        <f t="shared" si="115"/>
        <v> </v>
      </c>
      <c r="N67" s="124" t="str">
        <f t="shared" si="116"/>
        <v> </v>
      </c>
      <c r="O67" s="125" t="str">
        <f t="shared" si="117"/>
        <v> </v>
      </c>
      <c r="P67" s="146">
        <v>7</v>
      </c>
      <c r="Q67" s="192"/>
      <c r="R67" s="192"/>
      <c r="S67" s="192"/>
      <c r="T67" s="235" t="str">
        <f t="shared" si="118"/>
        <v> </v>
      </c>
      <c r="U67" s="124" t="str">
        <f t="shared" si="119"/>
        <v> </v>
      </c>
      <c r="V67" s="125" t="str">
        <f t="shared" si="120"/>
        <v> </v>
      </c>
      <c r="W67" s="146">
        <v>7</v>
      </c>
      <c r="X67" s="192"/>
      <c r="Y67" s="210"/>
      <c r="Z67" s="192"/>
      <c r="AA67" s="235" t="str">
        <f t="shared" si="121"/>
        <v> </v>
      </c>
      <c r="AB67" s="124" t="str">
        <f t="shared" si="122"/>
        <v> </v>
      </c>
      <c r="AC67" s="125" t="str">
        <f t="shared" si="123"/>
        <v> </v>
      </c>
      <c r="AD67" s="146">
        <v>7</v>
      </c>
      <c r="AE67" s="192"/>
      <c r="AF67" s="210"/>
      <c r="AG67" s="192"/>
      <c r="AH67" s="235" t="str">
        <f t="shared" si="132"/>
        <v> </v>
      </c>
      <c r="AI67" s="124" t="str">
        <f t="shared" si="124"/>
        <v> </v>
      </c>
      <c r="AJ67" s="125" t="str">
        <f t="shared" si="125"/>
        <v> </v>
      </c>
      <c r="AK67" s="146">
        <v>7</v>
      </c>
      <c r="AL67" s="192"/>
      <c r="AM67" s="210"/>
      <c r="AN67" s="192"/>
      <c r="AO67" s="235" t="str">
        <f t="shared" si="126"/>
        <v> </v>
      </c>
      <c r="AP67" s="124" t="str">
        <f t="shared" si="127"/>
        <v> </v>
      </c>
      <c r="AQ67" s="125" t="str">
        <f t="shared" si="128"/>
        <v> </v>
      </c>
      <c r="AR67" s="146">
        <v>7</v>
      </c>
      <c r="AS67" s="192"/>
      <c r="AT67" s="210"/>
      <c r="AU67" s="192"/>
      <c r="AV67" s="235" t="str">
        <f t="shared" si="129"/>
        <v> </v>
      </c>
      <c r="AW67" s="124" t="str">
        <f t="shared" si="130"/>
        <v> </v>
      </c>
      <c r="AX67" s="125" t="str">
        <f t="shared" si="131"/>
        <v> </v>
      </c>
    </row>
    <row r="68" spans="2:50" ht="13.5" thickBot="1">
      <c r="B68" s="147">
        <v>8</v>
      </c>
      <c r="C68" s="193"/>
      <c r="D68" s="213"/>
      <c r="E68" s="193"/>
      <c r="F68" s="236" t="str">
        <f t="shared" si="112"/>
        <v> </v>
      </c>
      <c r="G68" s="130" t="str">
        <f t="shared" si="113"/>
        <v> </v>
      </c>
      <c r="H68" s="125" t="str">
        <f t="shared" si="114"/>
        <v> </v>
      </c>
      <c r="I68" s="147">
        <v>8</v>
      </c>
      <c r="J68" s="193"/>
      <c r="K68" s="193"/>
      <c r="L68" s="193"/>
      <c r="M68" s="236" t="str">
        <f t="shared" si="115"/>
        <v> </v>
      </c>
      <c r="N68" s="130" t="str">
        <f t="shared" si="116"/>
        <v> </v>
      </c>
      <c r="O68" s="125" t="str">
        <f t="shared" si="117"/>
        <v> </v>
      </c>
      <c r="P68" s="147">
        <v>8</v>
      </c>
      <c r="Q68" s="193"/>
      <c r="R68" s="193"/>
      <c r="S68" s="193"/>
      <c r="T68" s="236" t="str">
        <f t="shared" si="118"/>
        <v> </v>
      </c>
      <c r="U68" s="130" t="str">
        <f t="shared" si="119"/>
        <v> </v>
      </c>
      <c r="V68" s="125" t="str">
        <f t="shared" si="120"/>
        <v> </v>
      </c>
      <c r="W68" s="147">
        <v>8</v>
      </c>
      <c r="X68" s="193"/>
      <c r="Y68" s="213"/>
      <c r="Z68" s="193"/>
      <c r="AA68" s="236" t="str">
        <f t="shared" si="121"/>
        <v> </v>
      </c>
      <c r="AB68" s="130" t="str">
        <f t="shared" si="122"/>
        <v> </v>
      </c>
      <c r="AC68" s="125" t="str">
        <f t="shared" si="123"/>
        <v> </v>
      </c>
      <c r="AD68" s="147">
        <v>8</v>
      </c>
      <c r="AE68" s="193"/>
      <c r="AF68" s="213"/>
      <c r="AG68" s="193"/>
      <c r="AH68" s="236" t="str">
        <f t="shared" si="132"/>
        <v> </v>
      </c>
      <c r="AI68" s="130" t="str">
        <f t="shared" si="124"/>
        <v> </v>
      </c>
      <c r="AJ68" s="125" t="str">
        <f t="shared" si="125"/>
        <v> </v>
      </c>
      <c r="AK68" s="147">
        <v>8</v>
      </c>
      <c r="AL68" s="193"/>
      <c r="AM68" s="213"/>
      <c r="AN68" s="193"/>
      <c r="AO68" s="236" t="str">
        <f t="shared" si="126"/>
        <v> </v>
      </c>
      <c r="AP68" s="130" t="str">
        <f t="shared" si="127"/>
        <v> </v>
      </c>
      <c r="AQ68" s="125" t="str">
        <f t="shared" si="128"/>
        <v> </v>
      </c>
      <c r="AR68" s="147">
        <v>8</v>
      </c>
      <c r="AS68" s="193"/>
      <c r="AT68" s="213"/>
      <c r="AU68" s="193"/>
      <c r="AV68" s="236" t="str">
        <f t="shared" si="129"/>
        <v> </v>
      </c>
      <c r="AW68" s="130" t="str">
        <f t="shared" si="130"/>
        <v> </v>
      </c>
      <c r="AX68" s="125" t="str">
        <f t="shared" si="131"/>
        <v> </v>
      </c>
    </row>
    <row r="69" spans="2:50" ht="13.5" thickBot="1">
      <c r="B69" s="148" t="s">
        <v>104</v>
      </c>
      <c r="C69" s="149">
        <f>SUM(C61:C68)</f>
        <v>0</v>
      </c>
      <c r="D69" s="130" t="str">
        <f>IF(C69&gt;0,(+H69/E69)*100," ")</f>
        <v> </v>
      </c>
      <c r="E69" s="149">
        <f>SUM(E61:E68)</f>
        <v>0</v>
      </c>
      <c r="F69" s="236" t="str">
        <f>IF(C69&gt;0,E69/C69," ")</f>
        <v> </v>
      </c>
      <c r="G69" s="130" t="str">
        <f>IF(C69&gt;0,H69/C69," ")</f>
        <v> </v>
      </c>
      <c r="H69" s="137">
        <f>SUM(H61:H68)</f>
        <v>0</v>
      </c>
      <c r="I69" s="148" t="s">
        <v>104</v>
      </c>
      <c r="J69" s="149">
        <f>SUM(J61:J68)</f>
        <v>0</v>
      </c>
      <c r="K69" s="130" t="str">
        <f>IF(J69&gt;0,(+O69/L69)*100," ")</f>
        <v> </v>
      </c>
      <c r="L69" s="149">
        <f>SUM(L61:L68)</f>
        <v>0</v>
      </c>
      <c r="M69" s="236" t="str">
        <f>IF(J69&gt;0,L69/J69," ")</f>
        <v> </v>
      </c>
      <c r="N69" s="130" t="str">
        <f>IF(J69&gt;0,O69/J69," ")</f>
        <v> </v>
      </c>
      <c r="O69" s="137">
        <f>SUM(O61:O68)</f>
        <v>0</v>
      </c>
      <c r="P69" s="148" t="s">
        <v>104</v>
      </c>
      <c r="Q69" s="149">
        <f>SUM(Q61:Q68)</f>
        <v>0</v>
      </c>
      <c r="R69" s="130" t="str">
        <f>IF(Q69&gt;0,(+V69/S69)*100," ")</f>
        <v> </v>
      </c>
      <c r="S69" s="149">
        <f>SUM(S61:S68)</f>
        <v>0</v>
      </c>
      <c r="T69" s="236" t="str">
        <f>IF(Q69&gt;0,S69/Q69," ")</f>
        <v> </v>
      </c>
      <c r="U69" s="130" t="str">
        <f>IF(Q69&gt;0,V69/Q69," ")</f>
        <v> </v>
      </c>
      <c r="V69" s="137">
        <f>SUM(V61:V68)</f>
        <v>0</v>
      </c>
      <c r="W69" s="148" t="s">
        <v>104</v>
      </c>
      <c r="X69" s="149">
        <f>SUM(X61:X68)</f>
        <v>0</v>
      </c>
      <c r="Y69" s="130" t="str">
        <f>IF(X69&gt;0,(+AC69/Z69)*100," ")</f>
        <v> </v>
      </c>
      <c r="Z69" s="149">
        <f>SUM(Z61:Z68)</f>
        <v>0</v>
      </c>
      <c r="AA69" s="236" t="str">
        <f>IF(X69&gt;0,Z69/X69," ")</f>
        <v> </v>
      </c>
      <c r="AB69" s="130" t="str">
        <f>IF(X69&gt;0,AC69/X69," ")</f>
        <v> </v>
      </c>
      <c r="AC69" s="137">
        <f>SUM(AC61:AC68)</f>
        <v>0</v>
      </c>
      <c r="AD69" s="148" t="s">
        <v>104</v>
      </c>
      <c r="AE69" s="149">
        <f>SUM(AE61:AE68)</f>
        <v>0</v>
      </c>
      <c r="AF69" s="130" t="str">
        <f>IF(AE69&gt;0,(+AJ69/AG69)*100," ")</f>
        <v> </v>
      </c>
      <c r="AG69" s="149">
        <f>SUM(AG61:AG68)</f>
        <v>0</v>
      </c>
      <c r="AH69" s="236" t="str">
        <f>IF(AE69&gt;0,AG69/AE69," ")</f>
        <v> </v>
      </c>
      <c r="AI69" s="130" t="str">
        <f>IF(AE69&gt;0,AJ69/AE69," ")</f>
        <v> </v>
      </c>
      <c r="AJ69" s="137">
        <f>SUM(AJ61:AJ68)</f>
        <v>0</v>
      </c>
      <c r="AK69" s="148" t="s">
        <v>104</v>
      </c>
      <c r="AL69" s="149">
        <f>SUM(AL61:AL68)</f>
        <v>0</v>
      </c>
      <c r="AM69" s="130" t="str">
        <f>IF(AL69&gt;0,(+AQ69/AN69)*100," ")</f>
        <v> </v>
      </c>
      <c r="AN69" s="149">
        <f>SUM(AN61:AN68)</f>
        <v>0</v>
      </c>
      <c r="AO69" s="236" t="str">
        <f>IF(AL69&gt;0,AN69/AL69," ")</f>
        <v> </v>
      </c>
      <c r="AP69" s="130" t="str">
        <f>IF(AL69&gt;0,AQ69/AL69," ")</f>
        <v> </v>
      </c>
      <c r="AQ69" s="137">
        <f>SUM(AQ61:AQ68)</f>
        <v>0</v>
      </c>
      <c r="AR69" s="148" t="s">
        <v>104</v>
      </c>
      <c r="AS69" s="149">
        <f>SUM(AS61:AS68)</f>
        <v>0</v>
      </c>
      <c r="AT69" s="130" t="str">
        <f>IF(AS69&gt;0,(+AX69/AU69)*100," ")</f>
        <v> </v>
      </c>
      <c r="AU69" s="149">
        <f>SUM(AU61:AU68)</f>
        <v>0</v>
      </c>
      <c r="AV69" s="236" t="str">
        <f>IF(AS69&gt;0,AU69/AS69," ")</f>
        <v> </v>
      </c>
      <c r="AW69" s="130" t="str">
        <f>IF(AS69&gt;0,AX69/AS69," ")</f>
        <v> </v>
      </c>
      <c r="AX69" s="137">
        <f>SUM(AX61:AX68)</f>
        <v>0</v>
      </c>
    </row>
    <row r="70" spans="1:50" ht="12.75">
      <c r="A70" s="108"/>
      <c r="B70" s="108"/>
      <c r="C70" s="115"/>
      <c r="D70" s="233"/>
      <c r="E70" s="115"/>
      <c r="F70" s="237"/>
      <c r="G70" s="110"/>
      <c r="H70" s="150"/>
      <c r="I70" s="114"/>
      <c r="J70" s="115"/>
      <c r="K70" s="150"/>
      <c r="L70" s="115"/>
      <c r="M70" s="237"/>
      <c r="N70" s="110"/>
      <c r="O70" s="150"/>
      <c r="P70" s="114"/>
      <c r="Q70" s="115"/>
      <c r="R70" s="150"/>
      <c r="S70" s="115"/>
      <c r="T70" s="237"/>
      <c r="U70" s="110"/>
      <c r="V70" s="150"/>
      <c r="W70" s="114"/>
      <c r="X70" s="115"/>
      <c r="Y70" s="233"/>
      <c r="Z70" s="115"/>
      <c r="AA70" s="237"/>
      <c r="AB70" s="110"/>
      <c r="AC70" s="150"/>
      <c r="AD70" s="114"/>
      <c r="AE70" s="115"/>
      <c r="AF70" s="233"/>
      <c r="AG70" s="115"/>
      <c r="AH70" s="237"/>
      <c r="AI70" s="110"/>
      <c r="AJ70" s="150"/>
      <c r="AK70" s="114"/>
      <c r="AL70" s="115"/>
      <c r="AM70" s="233"/>
      <c r="AN70" s="115"/>
      <c r="AO70" s="237"/>
      <c r="AP70" s="110"/>
      <c r="AQ70" s="150"/>
      <c r="AR70" s="114"/>
      <c r="AS70" s="115"/>
      <c r="AT70" s="233"/>
      <c r="AU70" s="115"/>
      <c r="AV70" s="237"/>
      <c r="AW70" s="110"/>
      <c r="AX70" s="150"/>
    </row>
    <row r="71" spans="2:50" ht="13.5" thickBot="1">
      <c r="B71" s="108"/>
      <c r="C71" s="115"/>
      <c r="D71" s="124"/>
      <c r="E71" s="115"/>
      <c r="F71" s="237"/>
      <c r="G71" s="110"/>
      <c r="H71" s="151"/>
      <c r="I71" s="108"/>
      <c r="J71" s="115"/>
      <c r="K71" s="115"/>
      <c r="L71" s="115"/>
      <c r="M71" s="237"/>
      <c r="N71" s="110"/>
      <c r="O71" s="151"/>
      <c r="P71" s="108"/>
      <c r="Q71" s="115"/>
      <c r="R71" s="115"/>
      <c r="S71" s="115"/>
      <c r="T71" s="237"/>
      <c r="U71" s="110"/>
      <c r="V71" s="151"/>
      <c r="W71" s="108"/>
      <c r="X71" s="115"/>
      <c r="Y71" s="124"/>
      <c r="Z71" s="115"/>
      <c r="AA71" s="237"/>
      <c r="AB71" s="110"/>
      <c r="AC71" s="151"/>
      <c r="AD71" s="108"/>
      <c r="AE71" s="115"/>
      <c r="AF71" s="124"/>
      <c r="AG71" s="115"/>
      <c r="AH71" s="237"/>
      <c r="AI71" s="110"/>
      <c r="AJ71" s="151"/>
      <c r="AK71" s="108"/>
      <c r="AL71" s="115"/>
      <c r="AM71" s="124"/>
      <c r="AN71" s="115"/>
      <c r="AO71" s="237"/>
      <c r="AP71" s="110"/>
      <c r="AQ71" s="151"/>
      <c r="AR71" s="108"/>
      <c r="AS71" s="115"/>
      <c r="AT71" s="124"/>
      <c r="AU71" s="115"/>
      <c r="AV71" s="237"/>
      <c r="AW71" s="110"/>
      <c r="AX71" s="151"/>
    </row>
    <row r="72" spans="2:50" ht="16.5" thickBot="1">
      <c r="B72" s="139" t="s">
        <v>117</v>
      </c>
      <c r="C72" s="191"/>
      <c r="D72" s="241"/>
      <c r="E72" s="191"/>
      <c r="F72" s="238"/>
      <c r="G72" s="141" t="s">
        <v>113</v>
      </c>
      <c r="H72" s="474"/>
      <c r="I72" s="139" t="s">
        <v>137</v>
      </c>
      <c r="J72" s="191"/>
      <c r="K72" s="191"/>
      <c r="L72" s="191"/>
      <c r="M72" s="238"/>
      <c r="N72" s="141" t="s">
        <v>113</v>
      </c>
      <c r="O72" s="473"/>
      <c r="P72" s="139" t="s">
        <v>147</v>
      </c>
      <c r="Q72" s="191"/>
      <c r="R72" s="191"/>
      <c r="S72" s="191"/>
      <c r="T72" s="238"/>
      <c r="U72" s="141" t="s">
        <v>113</v>
      </c>
      <c r="V72" s="474"/>
      <c r="W72" s="139" t="s">
        <v>144</v>
      </c>
      <c r="X72" s="191"/>
      <c r="Y72" s="241"/>
      <c r="Z72" s="191"/>
      <c r="AA72" s="238"/>
      <c r="AB72" s="141" t="s">
        <v>113</v>
      </c>
      <c r="AC72" s="474"/>
      <c r="AD72" s="139" t="s">
        <v>158</v>
      </c>
      <c r="AE72" s="191"/>
      <c r="AF72" s="241"/>
      <c r="AG72" s="191"/>
      <c r="AH72" s="238"/>
      <c r="AI72" s="141" t="s">
        <v>113</v>
      </c>
      <c r="AJ72" s="474"/>
      <c r="AK72" s="139" t="s">
        <v>165</v>
      </c>
      <c r="AL72" s="191"/>
      <c r="AM72" s="241"/>
      <c r="AN72" s="191"/>
      <c r="AO72" s="238"/>
      <c r="AP72" s="141" t="s">
        <v>113</v>
      </c>
      <c r="AQ72" s="474"/>
      <c r="AR72" s="139" t="s">
        <v>172</v>
      </c>
      <c r="AS72" s="191"/>
      <c r="AT72" s="241"/>
      <c r="AU72" s="191"/>
      <c r="AV72" s="238"/>
      <c r="AW72" s="141" t="s">
        <v>113</v>
      </c>
      <c r="AX72" s="474"/>
    </row>
    <row r="73" spans="2:50" ht="12.75">
      <c r="B73" s="143" t="s">
        <v>100</v>
      </c>
      <c r="C73" s="222" t="s">
        <v>101</v>
      </c>
      <c r="D73" s="234" t="s">
        <v>61</v>
      </c>
      <c r="E73" s="222" t="s">
        <v>99</v>
      </c>
      <c r="F73" s="239" t="s">
        <v>102</v>
      </c>
      <c r="G73" s="144" t="s">
        <v>106</v>
      </c>
      <c r="H73" s="145" t="s">
        <v>103</v>
      </c>
      <c r="I73" s="143" t="s">
        <v>100</v>
      </c>
      <c r="J73" s="222" t="s">
        <v>101</v>
      </c>
      <c r="K73" s="222" t="s">
        <v>61</v>
      </c>
      <c r="L73" s="222" t="s">
        <v>99</v>
      </c>
      <c r="M73" s="239" t="s">
        <v>102</v>
      </c>
      <c r="N73" s="144" t="s">
        <v>106</v>
      </c>
      <c r="O73" s="145" t="s">
        <v>103</v>
      </c>
      <c r="P73" s="143" t="s">
        <v>100</v>
      </c>
      <c r="Q73" s="222" t="s">
        <v>101</v>
      </c>
      <c r="R73" s="222" t="s">
        <v>61</v>
      </c>
      <c r="S73" s="222" t="s">
        <v>99</v>
      </c>
      <c r="T73" s="239" t="s">
        <v>102</v>
      </c>
      <c r="U73" s="144" t="s">
        <v>106</v>
      </c>
      <c r="V73" s="145" t="s">
        <v>103</v>
      </c>
      <c r="W73" s="143" t="s">
        <v>100</v>
      </c>
      <c r="X73" s="222" t="s">
        <v>101</v>
      </c>
      <c r="Y73" s="234" t="s">
        <v>61</v>
      </c>
      <c r="Z73" s="222" t="s">
        <v>99</v>
      </c>
      <c r="AA73" s="239" t="s">
        <v>102</v>
      </c>
      <c r="AB73" s="144" t="s">
        <v>106</v>
      </c>
      <c r="AC73" s="145" t="s">
        <v>103</v>
      </c>
      <c r="AD73" s="143" t="s">
        <v>100</v>
      </c>
      <c r="AE73" s="222" t="s">
        <v>101</v>
      </c>
      <c r="AF73" s="234" t="s">
        <v>61</v>
      </c>
      <c r="AG73" s="222" t="s">
        <v>99</v>
      </c>
      <c r="AH73" s="239" t="s">
        <v>102</v>
      </c>
      <c r="AI73" s="144" t="s">
        <v>106</v>
      </c>
      <c r="AJ73" s="145" t="s">
        <v>103</v>
      </c>
      <c r="AK73" s="143" t="s">
        <v>100</v>
      </c>
      <c r="AL73" s="222" t="s">
        <v>101</v>
      </c>
      <c r="AM73" s="234" t="s">
        <v>61</v>
      </c>
      <c r="AN73" s="222" t="s">
        <v>99</v>
      </c>
      <c r="AO73" s="239" t="s">
        <v>102</v>
      </c>
      <c r="AP73" s="144" t="s">
        <v>106</v>
      </c>
      <c r="AQ73" s="145" t="s">
        <v>103</v>
      </c>
      <c r="AR73" s="143" t="s">
        <v>100</v>
      </c>
      <c r="AS73" s="222" t="s">
        <v>101</v>
      </c>
      <c r="AT73" s="234" t="s">
        <v>61</v>
      </c>
      <c r="AU73" s="222" t="s">
        <v>99</v>
      </c>
      <c r="AV73" s="239" t="s">
        <v>102</v>
      </c>
      <c r="AW73" s="144" t="s">
        <v>106</v>
      </c>
      <c r="AX73" s="145" t="s">
        <v>103</v>
      </c>
    </row>
    <row r="74" spans="2:50" ht="12.75">
      <c r="B74" s="146">
        <v>1</v>
      </c>
      <c r="C74" s="192"/>
      <c r="D74" s="210"/>
      <c r="E74" s="192"/>
      <c r="F74" s="235" t="str">
        <f>IF(C74&gt;0,+E74/C74," ")</f>
        <v> </v>
      </c>
      <c r="G74" s="124" t="str">
        <f>IF(C74&gt;0,(+F74*D74)/100," ")</f>
        <v> </v>
      </c>
      <c r="H74" s="125" t="str">
        <f>IF(C74&gt;0,(+E74*D74)/100," ")</f>
        <v> </v>
      </c>
      <c r="I74" s="146">
        <v>1</v>
      </c>
      <c r="J74" s="192"/>
      <c r="K74" s="210"/>
      <c r="L74" s="192"/>
      <c r="M74" s="235" t="str">
        <f>IF(J74&gt;0,+L74/J74," ")</f>
        <v> </v>
      </c>
      <c r="N74" s="124" t="str">
        <f>IF(J74&gt;0,(+M74*K74)/100," ")</f>
        <v> </v>
      </c>
      <c r="O74" s="125" t="str">
        <f>IF(J74&gt;0,(+L74*K74)/100," ")</f>
        <v> </v>
      </c>
      <c r="P74" s="146">
        <v>1</v>
      </c>
      <c r="Q74" s="192"/>
      <c r="R74" s="210"/>
      <c r="S74" s="192"/>
      <c r="T74" s="235" t="str">
        <f>IF(Q74&gt;0,+S74/Q74," ")</f>
        <v> </v>
      </c>
      <c r="U74" s="124" t="str">
        <f>IF(Q74&gt;0,(+T74*R74)/100," ")</f>
        <v> </v>
      </c>
      <c r="V74" s="125" t="str">
        <f>IF(Q74&gt;0,(+S74*R74)/100," ")</f>
        <v> </v>
      </c>
      <c r="W74" s="146">
        <v>1</v>
      </c>
      <c r="X74" s="192"/>
      <c r="Y74" s="210"/>
      <c r="Z74" s="192"/>
      <c r="AA74" s="235" t="str">
        <f>IF(X74&gt;0,+Z74/X74," ")</f>
        <v> </v>
      </c>
      <c r="AB74" s="124" t="str">
        <f>IF(X74&gt;0,(+AA74*Y74)/100," ")</f>
        <v> </v>
      </c>
      <c r="AC74" s="125" t="str">
        <f>IF(X74&gt;0,(+Z74*Y74)/100," ")</f>
        <v> </v>
      </c>
      <c r="AD74" s="146">
        <v>1</v>
      </c>
      <c r="AE74" s="192"/>
      <c r="AF74" s="210"/>
      <c r="AG74" s="192"/>
      <c r="AH74" s="235" t="str">
        <f>IF(AE74&gt;0,+AG74/AE74," ")</f>
        <v> </v>
      </c>
      <c r="AI74" s="124" t="str">
        <f>IF(AE74&gt;0,(+AH74*AF74)/100," ")</f>
        <v> </v>
      </c>
      <c r="AJ74" s="125" t="str">
        <f>IF(AE74&gt;0,(+AG74*AF74)/100," ")</f>
        <v> </v>
      </c>
      <c r="AK74" s="146">
        <v>1</v>
      </c>
      <c r="AL74" s="192"/>
      <c r="AM74" s="210"/>
      <c r="AN74" s="192"/>
      <c r="AO74" s="235" t="str">
        <f>IF(AL74&gt;0,+AN74/AL74," ")</f>
        <v> </v>
      </c>
      <c r="AP74" s="124" t="str">
        <f>IF(AL74&gt;0,(+AO74*AM74)/100," ")</f>
        <v> </v>
      </c>
      <c r="AQ74" s="125" t="str">
        <f>IF(AL74&gt;0,(+AN74*AM74)/100," ")</f>
        <v> </v>
      </c>
      <c r="AR74" s="146">
        <v>1</v>
      </c>
      <c r="AS74" s="192"/>
      <c r="AT74" s="210"/>
      <c r="AU74" s="192"/>
      <c r="AV74" s="235" t="str">
        <f>IF(AS74&gt;0,+AU74/AS74," ")</f>
        <v> </v>
      </c>
      <c r="AW74" s="124" t="str">
        <f>IF(AS74&gt;0,(+AV74*AT74)/100," ")</f>
        <v> </v>
      </c>
      <c r="AX74" s="125" t="str">
        <f>IF(AS74&gt;0,(+AU74*AT74)/100," ")</f>
        <v> </v>
      </c>
    </row>
    <row r="75" spans="2:50" ht="12.75">
      <c r="B75" s="146">
        <v>2</v>
      </c>
      <c r="C75" s="192"/>
      <c r="D75" s="210"/>
      <c r="E75" s="192"/>
      <c r="F75" s="235" t="str">
        <f aca="true" t="shared" si="133" ref="F75:F81">IF(C75&gt;0,+E75/C75," ")</f>
        <v> </v>
      </c>
      <c r="G75" s="124" t="str">
        <f aca="true" t="shared" si="134" ref="G75:G81">IF(C75&gt;0,(+F75*D75)/100," ")</f>
        <v> </v>
      </c>
      <c r="H75" s="125" t="str">
        <f aca="true" t="shared" si="135" ref="H75:H81">IF(C75&gt;0,(+E75*D75)/100," ")</f>
        <v> </v>
      </c>
      <c r="I75" s="146">
        <v>2</v>
      </c>
      <c r="J75" s="192"/>
      <c r="K75" s="192"/>
      <c r="L75" s="192"/>
      <c r="M75" s="235" t="str">
        <f aca="true" t="shared" si="136" ref="M75:M81">IF(J75&gt;0,+L75/J75," ")</f>
        <v> </v>
      </c>
      <c r="N75" s="124" t="str">
        <f aca="true" t="shared" si="137" ref="N75:N81">IF(J75&gt;0,(+M75*K75)/100," ")</f>
        <v> </v>
      </c>
      <c r="O75" s="125" t="str">
        <f aca="true" t="shared" si="138" ref="O75:O81">IF(J75&gt;0,(+L75*K75)/100," ")</f>
        <v> </v>
      </c>
      <c r="P75" s="146">
        <v>2</v>
      </c>
      <c r="Q75" s="192"/>
      <c r="R75" s="192"/>
      <c r="S75" s="192"/>
      <c r="T75" s="235" t="str">
        <f aca="true" t="shared" si="139" ref="T75:T81">IF(Q75&gt;0,+S75/Q75," ")</f>
        <v> </v>
      </c>
      <c r="U75" s="124" t="str">
        <f aca="true" t="shared" si="140" ref="U75:U81">IF(Q75&gt;0,(+T75*R75)/100," ")</f>
        <v> </v>
      </c>
      <c r="V75" s="125" t="str">
        <f aca="true" t="shared" si="141" ref="V75:V81">IF(Q75&gt;0,(+S75*R75)/100," ")</f>
        <v> </v>
      </c>
      <c r="W75" s="146">
        <v>2</v>
      </c>
      <c r="X75" s="192"/>
      <c r="Y75" s="210"/>
      <c r="Z75" s="192"/>
      <c r="AA75" s="235" t="str">
        <f aca="true" t="shared" si="142" ref="AA75:AA81">IF(X75&gt;0,+Z75/X75," ")</f>
        <v> </v>
      </c>
      <c r="AB75" s="124" t="str">
        <f aca="true" t="shared" si="143" ref="AB75:AB81">IF(X75&gt;0,(+AA75*Y75)/100," ")</f>
        <v> </v>
      </c>
      <c r="AC75" s="125" t="str">
        <f aca="true" t="shared" si="144" ref="AC75:AC81">IF(X75&gt;0,(+Z75*Y75)/100," ")</f>
        <v> </v>
      </c>
      <c r="AD75" s="146">
        <v>2</v>
      </c>
      <c r="AE75" s="192"/>
      <c r="AF75" s="210"/>
      <c r="AG75" s="192"/>
      <c r="AH75" s="235" t="str">
        <f aca="true" t="shared" si="145" ref="AH75:AH81">IF(AE75&gt;0,+AG75/AE75," ")</f>
        <v> </v>
      </c>
      <c r="AI75" s="124" t="str">
        <f aca="true" t="shared" si="146" ref="AI75:AI81">IF(AE75&gt;0,(+AH75*AF75)/100," ")</f>
        <v> </v>
      </c>
      <c r="AJ75" s="125" t="str">
        <f aca="true" t="shared" si="147" ref="AJ75:AJ81">IF(AE75&gt;0,(+AG75*AF75)/100," ")</f>
        <v> </v>
      </c>
      <c r="AK75" s="146">
        <v>2</v>
      </c>
      <c r="AL75" s="192"/>
      <c r="AM75" s="210"/>
      <c r="AN75" s="192"/>
      <c r="AO75" s="235" t="str">
        <f aca="true" t="shared" si="148" ref="AO75:AO81">IF(AL75&gt;0,+AN75/AL75," ")</f>
        <v> </v>
      </c>
      <c r="AP75" s="124" t="str">
        <f aca="true" t="shared" si="149" ref="AP75:AP81">IF(AL75&gt;0,(+AO75*AM75)/100," ")</f>
        <v> </v>
      </c>
      <c r="AQ75" s="125" t="str">
        <f aca="true" t="shared" si="150" ref="AQ75:AQ81">IF(AL75&gt;0,(+AN75*AM75)/100," ")</f>
        <v> </v>
      </c>
      <c r="AR75" s="146">
        <v>2</v>
      </c>
      <c r="AS75" s="192"/>
      <c r="AT75" s="210"/>
      <c r="AU75" s="192"/>
      <c r="AV75" s="235" t="str">
        <f aca="true" t="shared" si="151" ref="AV75:AV81">IF(AS75&gt;0,+AU75/AS75," ")</f>
        <v> </v>
      </c>
      <c r="AW75" s="124" t="str">
        <f aca="true" t="shared" si="152" ref="AW75:AW81">IF(AS75&gt;0,(+AV75*AT75)/100," ")</f>
        <v> </v>
      </c>
      <c r="AX75" s="125" t="str">
        <f aca="true" t="shared" si="153" ref="AX75:AX81">IF(AS75&gt;0,(+AU75*AT75)/100," ")</f>
        <v> </v>
      </c>
    </row>
    <row r="76" spans="2:50" ht="12.75">
      <c r="B76" s="146">
        <v>3</v>
      </c>
      <c r="C76" s="192"/>
      <c r="D76" s="210"/>
      <c r="E76" s="192"/>
      <c r="F76" s="235" t="str">
        <f t="shared" si="133"/>
        <v> </v>
      </c>
      <c r="G76" s="124" t="str">
        <f t="shared" si="134"/>
        <v> </v>
      </c>
      <c r="H76" s="125" t="str">
        <f t="shared" si="135"/>
        <v> </v>
      </c>
      <c r="I76" s="146">
        <v>3</v>
      </c>
      <c r="J76" s="192"/>
      <c r="K76" s="192"/>
      <c r="L76" s="192"/>
      <c r="M76" s="235" t="str">
        <f t="shared" si="136"/>
        <v> </v>
      </c>
      <c r="N76" s="124" t="str">
        <f t="shared" si="137"/>
        <v> </v>
      </c>
      <c r="O76" s="125" t="str">
        <f t="shared" si="138"/>
        <v> </v>
      </c>
      <c r="P76" s="146">
        <v>3</v>
      </c>
      <c r="Q76" s="192"/>
      <c r="R76" s="192"/>
      <c r="S76" s="192"/>
      <c r="T76" s="235" t="str">
        <f t="shared" si="139"/>
        <v> </v>
      </c>
      <c r="U76" s="124" t="str">
        <f t="shared" si="140"/>
        <v> </v>
      </c>
      <c r="V76" s="125" t="str">
        <f t="shared" si="141"/>
        <v> </v>
      </c>
      <c r="W76" s="146">
        <v>3</v>
      </c>
      <c r="X76" s="192"/>
      <c r="Y76" s="210"/>
      <c r="Z76" s="192"/>
      <c r="AA76" s="235" t="str">
        <f t="shared" si="142"/>
        <v> </v>
      </c>
      <c r="AB76" s="124" t="str">
        <f t="shared" si="143"/>
        <v> </v>
      </c>
      <c r="AC76" s="125" t="str">
        <f t="shared" si="144"/>
        <v> </v>
      </c>
      <c r="AD76" s="146">
        <v>3</v>
      </c>
      <c r="AE76" s="192"/>
      <c r="AF76" s="210"/>
      <c r="AG76" s="192"/>
      <c r="AH76" s="235" t="str">
        <f t="shared" si="145"/>
        <v> </v>
      </c>
      <c r="AI76" s="124" t="str">
        <f t="shared" si="146"/>
        <v> </v>
      </c>
      <c r="AJ76" s="125" t="str">
        <f t="shared" si="147"/>
        <v> </v>
      </c>
      <c r="AK76" s="146">
        <v>3</v>
      </c>
      <c r="AL76" s="192"/>
      <c r="AM76" s="210"/>
      <c r="AN76" s="192"/>
      <c r="AO76" s="235" t="str">
        <f t="shared" si="148"/>
        <v> </v>
      </c>
      <c r="AP76" s="124" t="str">
        <f t="shared" si="149"/>
        <v> </v>
      </c>
      <c r="AQ76" s="125" t="str">
        <f t="shared" si="150"/>
        <v> </v>
      </c>
      <c r="AR76" s="146">
        <v>3</v>
      </c>
      <c r="AS76" s="192"/>
      <c r="AT76" s="210"/>
      <c r="AU76" s="192"/>
      <c r="AV76" s="235" t="str">
        <f t="shared" si="151"/>
        <v> </v>
      </c>
      <c r="AW76" s="124" t="str">
        <f t="shared" si="152"/>
        <v> </v>
      </c>
      <c r="AX76" s="125" t="str">
        <f t="shared" si="153"/>
        <v> </v>
      </c>
    </row>
    <row r="77" spans="2:50" ht="12.75">
      <c r="B77" s="146">
        <v>4</v>
      </c>
      <c r="C77" s="192"/>
      <c r="D77" s="210"/>
      <c r="E77" s="192"/>
      <c r="F77" s="235" t="str">
        <f t="shared" si="133"/>
        <v> </v>
      </c>
      <c r="G77" s="124" t="str">
        <f t="shared" si="134"/>
        <v> </v>
      </c>
      <c r="H77" s="125" t="str">
        <f t="shared" si="135"/>
        <v> </v>
      </c>
      <c r="I77" s="146">
        <v>4</v>
      </c>
      <c r="J77" s="192"/>
      <c r="K77" s="192"/>
      <c r="L77" s="192"/>
      <c r="M77" s="235" t="str">
        <f t="shared" si="136"/>
        <v> </v>
      </c>
      <c r="N77" s="124" t="str">
        <f t="shared" si="137"/>
        <v> </v>
      </c>
      <c r="O77" s="125" t="str">
        <f t="shared" si="138"/>
        <v> </v>
      </c>
      <c r="P77" s="146">
        <v>4</v>
      </c>
      <c r="Q77" s="192"/>
      <c r="R77" s="192"/>
      <c r="S77" s="192"/>
      <c r="T77" s="235" t="str">
        <f t="shared" si="139"/>
        <v> </v>
      </c>
      <c r="U77" s="124" t="str">
        <f t="shared" si="140"/>
        <v> </v>
      </c>
      <c r="V77" s="125" t="str">
        <f t="shared" si="141"/>
        <v> </v>
      </c>
      <c r="W77" s="146">
        <v>4</v>
      </c>
      <c r="X77" s="192"/>
      <c r="Y77" s="210"/>
      <c r="Z77" s="192"/>
      <c r="AA77" s="235" t="str">
        <f t="shared" si="142"/>
        <v> </v>
      </c>
      <c r="AB77" s="124" t="str">
        <f t="shared" si="143"/>
        <v> </v>
      </c>
      <c r="AC77" s="125" t="str">
        <f t="shared" si="144"/>
        <v> </v>
      </c>
      <c r="AD77" s="146">
        <v>4</v>
      </c>
      <c r="AE77" s="192"/>
      <c r="AF77" s="210"/>
      <c r="AG77" s="192"/>
      <c r="AH77" s="235" t="str">
        <f t="shared" si="145"/>
        <v> </v>
      </c>
      <c r="AI77" s="124" t="str">
        <f t="shared" si="146"/>
        <v> </v>
      </c>
      <c r="AJ77" s="125" t="str">
        <f t="shared" si="147"/>
        <v> </v>
      </c>
      <c r="AK77" s="146">
        <v>4</v>
      </c>
      <c r="AL77" s="192"/>
      <c r="AM77" s="210"/>
      <c r="AN77" s="192"/>
      <c r="AO77" s="235" t="str">
        <f t="shared" si="148"/>
        <v> </v>
      </c>
      <c r="AP77" s="124" t="str">
        <f t="shared" si="149"/>
        <v> </v>
      </c>
      <c r="AQ77" s="125" t="str">
        <f t="shared" si="150"/>
        <v> </v>
      </c>
      <c r="AR77" s="146">
        <v>4</v>
      </c>
      <c r="AS77" s="192"/>
      <c r="AT77" s="210"/>
      <c r="AU77" s="192"/>
      <c r="AV77" s="235" t="str">
        <f t="shared" si="151"/>
        <v> </v>
      </c>
      <c r="AW77" s="124" t="str">
        <f t="shared" si="152"/>
        <v> </v>
      </c>
      <c r="AX77" s="125" t="str">
        <f t="shared" si="153"/>
        <v> </v>
      </c>
    </row>
    <row r="78" spans="2:50" ht="12.75">
      <c r="B78" s="146">
        <v>5</v>
      </c>
      <c r="C78" s="192"/>
      <c r="D78" s="210"/>
      <c r="E78" s="192"/>
      <c r="F78" s="235" t="str">
        <f t="shared" si="133"/>
        <v> </v>
      </c>
      <c r="G78" s="124" t="str">
        <f t="shared" si="134"/>
        <v> </v>
      </c>
      <c r="H78" s="125" t="str">
        <f t="shared" si="135"/>
        <v> </v>
      </c>
      <c r="I78" s="146">
        <v>5</v>
      </c>
      <c r="J78" s="192"/>
      <c r="K78" s="192"/>
      <c r="L78" s="192"/>
      <c r="M78" s="235" t="str">
        <f t="shared" si="136"/>
        <v> </v>
      </c>
      <c r="N78" s="124" t="str">
        <f t="shared" si="137"/>
        <v> </v>
      </c>
      <c r="O78" s="125" t="str">
        <f t="shared" si="138"/>
        <v> </v>
      </c>
      <c r="P78" s="146">
        <v>5</v>
      </c>
      <c r="Q78" s="192"/>
      <c r="R78" s="192"/>
      <c r="S78" s="192"/>
      <c r="T78" s="235" t="str">
        <f t="shared" si="139"/>
        <v> </v>
      </c>
      <c r="U78" s="124" t="str">
        <f t="shared" si="140"/>
        <v> </v>
      </c>
      <c r="V78" s="125" t="str">
        <f t="shared" si="141"/>
        <v> </v>
      </c>
      <c r="W78" s="146">
        <v>5</v>
      </c>
      <c r="X78" s="192"/>
      <c r="Y78" s="210"/>
      <c r="Z78" s="192"/>
      <c r="AA78" s="235" t="str">
        <f t="shared" si="142"/>
        <v> </v>
      </c>
      <c r="AB78" s="124" t="str">
        <f t="shared" si="143"/>
        <v> </v>
      </c>
      <c r="AC78" s="125" t="str">
        <f t="shared" si="144"/>
        <v> </v>
      </c>
      <c r="AD78" s="146">
        <v>5</v>
      </c>
      <c r="AE78" s="192"/>
      <c r="AF78" s="210"/>
      <c r="AG78" s="192"/>
      <c r="AH78" s="235" t="str">
        <f t="shared" si="145"/>
        <v> </v>
      </c>
      <c r="AI78" s="124" t="str">
        <f t="shared" si="146"/>
        <v> </v>
      </c>
      <c r="AJ78" s="125" t="str">
        <f t="shared" si="147"/>
        <v> </v>
      </c>
      <c r="AK78" s="146">
        <v>5</v>
      </c>
      <c r="AL78" s="192"/>
      <c r="AM78" s="210"/>
      <c r="AN78" s="192"/>
      <c r="AO78" s="235" t="str">
        <f t="shared" si="148"/>
        <v> </v>
      </c>
      <c r="AP78" s="124" t="str">
        <f t="shared" si="149"/>
        <v> </v>
      </c>
      <c r="AQ78" s="125" t="str">
        <f t="shared" si="150"/>
        <v> </v>
      </c>
      <c r="AR78" s="146">
        <v>5</v>
      </c>
      <c r="AS78" s="192"/>
      <c r="AT78" s="210"/>
      <c r="AU78" s="192"/>
      <c r="AV78" s="235" t="str">
        <f t="shared" si="151"/>
        <v> </v>
      </c>
      <c r="AW78" s="124" t="str">
        <f t="shared" si="152"/>
        <v> </v>
      </c>
      <c r="AX78" s="125" t="str">
        <f t="shared" si="153"/>
        <v> </v>
      </c>
    </row>
    <row r="79" spans="2:50" ht="12.75">
      <c r="B79" s="146">
        <v>6</v>
      </c>
      <c r="C79" s="192"/>
      <c r="D79" s="210"/>
      <c r="E79" s="192"/>
      <c r="F79" s="235" t="str">
        <f t="shared" si="133"/>
        <v> </v>
      </c>
      <c r="G79" s="124" t="str">
        <f t="shared" si="134"/>
        <v> </v>
      </c>
      <c r="H79" s="125" t="str">
        <f t="shared" si="135"/>
        <v> </v>
      </c>
      <c r="I79" s="146">
        <v>6</v>
      </c>
      <c r="J79" s="192"/>
      <c r="K79" s="192"/>
      <c r="L79" s="192"/>
      <c r="M79" s="235" t="str">
        <f t="shared" si="136"/>
        <v> </v>
      </c>
      <c r="N79" s="124" t="str">
        <f t="shared" si="137"/>
        <v> </v>
      </c>
      <c r="O79" s="125" t="str">
        <f t="shared" si="138"/>
        <v> </v>
      </c>
      <c r="P79" s="146">
        <v>6</v>
      </c>
      <c r="Q79" s="192"/>
      <c r="R79" s="192"/>
      <c r="S79" s="192"/>
      <c r="T79" s="235" t="str">
        <f t="shared" si="139"/>
        <v> </v>
      </c>
      <c r="U79" s="124" t="str">
        <f t="shared" si="140"/>
        <v> </v>
      </c>
      <c r="V79" s="125" t="str">
        <f t="shared" si="141"/>
        <v> </v>
      </c>
      <c r="W79" s="146">
        <v>6</v>
      </c>
      <c r="X79" s="192"/>
      <c r="Y79" s="210"/>
      <c r="Z79" s="192"/>
      <c r="AA79" s="235" t="str">
        <f t="shared" si="142"/>
        <v> </v>
      </c>
      <c r="AB79" s="124" t="str">
        <f t="shared" si="143"/>
        <v> </v>
      </c>
      <c r="AC79" s="125" t="str">
        <f t="shared" si="144"/>
        <v> </v>
      </c>
      <c r="AD79" s="146">
        <v>6</v>
      </c>
      <c r="AE79" s="192"/>
      <c r="AF79" s="210"/>
      <c r="AG79" s="192"/>
      <c r="AH79" s="235" t="str">
        <f t="shared" si="145"/>
        <v> </v>
      </c>
      <c r="AI79" s="124" t="str">
        <f t="shared" si="146"/>
        <v> </v>
      </c>
      <c r="AJ79" s="125" t="str">
        <f t="shared" si="147"/>
        <v> </v>
      </c>
      <c r="AK79" s="146">
        <v>6</v>
      </c>
      <c r="AL79" s="192"/>
      <c r="AM79" s="210"/>
      <c r="AN79" s="192"/>
      <c r="AO79" s="235" t="str">
        <f t="shared" si="148"/>
        <v> </v>
      </c>
      <c r="AP79" s="124" t="str">
        <f t="shared" si="149"/>
        <v> </v>
      </c>
      <c r="AQ79" s="125" t="str">
        <f t="shared" si="150"/>
        <v> </v>
      </c>
      <c r="AR79" s="146">
        <v>6</v>
      </c>
      <c r="AS79" s="192"/>
      <c r="AT79" s="210"/>
      <c r="AU79" s="192"/>
      <c r="AV79" s="235" t="str">
        <f t="shared" si="151"/>
        <v> </v>
      </c>
      <c r="AW79" s="124" t="str">
        <f t="shared" si="152"/>
        <v> </v>
      </c>
      <c r="AX79" s="125" t="str">
        <f t="shared" si="153"/>
        <v> </v>
      </c>
    </row>
    <row r="80" spans="2:50" ht="12.75">
      <c r="B80" s="146">
        <v>7</v>
      </c>
      <c r="C80" s="192"/>
      <c r="D80" s="210"/>
      <c r="E80" s="192"/>
      <c r="F80" s="235" t="str">
        <f t="shared" si="133"/>
        <v> </v>
      </c>
      <c r="G80" s="124" t="str">
        <f t="shared" si="134"/>
        <v> </v>
      </c>
      <c r="H80" s="125" t="str">
        <f t="shared" si="135"/>
        <v> </v>
      </c>
      <c r="I80" s="146">
        <v>7</v>
      </c>
      <c r="J80" s="192"/>
      <c r="K80" s="192"/>
      <c r="L80" s="192"/>
      <c r="M80" s="235" t="str">
        <f t="shared" si="136"/>
        <v> </v>
      </c>
      <c r="N80" s="124" t="str">
        <f t="shared" si="137"/>
        <v> </v>
      </c>
      <c r="O80" s="125" t="str">
        <f t="shared" si="138"/>
        <v> </v>
      </c>
      <c r="P80" s="146">
        <v>7</v>
      </c>
      <c r="Q80" s="192"/>
      <c r="R80" s="192"/>
      <c r="S80" s="192"/>
      <c r="T80" s="235" t="str">
        <f t="shared" si="139"/>
        <v> </v>
      </c>
      <c r="U80" s="124" t="str">
        <f t="shared" si="140"/>
        <v> </v>
      </c>
      <c r="V80" s="125" t="str">
        <f t="shared" si="141"/>
        <v> </v>
      </c>
      <c r="W80" s="146">
        <v>7</v>
      </c>
      <c r="X80" s="192"/>
      <c r="Y80" s="210"/>
      <c r="Z80" s="192"/>
      <c r="AA80" s="235" t="str">
        <f t="shared" si="142"/>
        <v> </v>
      </c>
      <c r="AB80" s="124" t="str">
        <f t="shared" si="143"/>
        <v> </v>
      </c>
      <c r="AC80" s="125" t="str">
        <f t="shared" si="144"/>
        <v> </v>
      </c>
      <c r="AD80" s="146">
        <v>7</v>
      </c>
      <c r="AE80" s="192"/>
      <c r="AF80" s="210"/>
      <c r="AG80" s="192"/>
      <c r="AH80" s="235" t="str">
        <f t="shared" si="145"/>
        <v> </v>
      </c>
      <c r="AI80" s="124" t="str">
        <f t="shared" si="146"/>
        <v> </v>
      </c>
      <c r="AJ80" s="125" t="str">
        <f t="shared" si="147"/>
        <v> </v>
      </c>
      <c r="AK80" s="146">
        <v>7</v>
      </c>
      <c r="AL80" s="192"/>
      <c r="AM80" s="210"/>
      <c r="AN80" s="192"/>
      <c r="AO80" s="235" t="str">
        <f t="shared" si="148"/>
        <v> </v>
      </c>
      <c r="AP80" s="124" t="str">
        <f t="shared" si="149"/>
        <v> </v>
      </c>
      <c r="AQ80" s="125" t="str">
        <f t="shared" si="150"/>
        <v> </v>
      </c>
      <c r="AR80" s="146">
        <v>7</v>
      </c>
      <c r="AS80" s="192"/>
      <c r="AT80" s="210"/>
      <c r="AU80" s="192"/>
      <c r="AV80" s="235" t="str">
        <f t="shared" si="151"/>
        <v> </v>
      </c>
      <c r="AW80" s="124" t="str">
        <f t="shared" si="152"/>
        <v> </v>
      </c>
      <c r="AX80" s="125" t="str">
        <f t="shared" si="153"/>
        <v> </v>
      </c>
    </row>
    <row r="81" spans="2:50" ht="13.5" thickBot="1">
      <c r="B81" s="147">
        <v>8</v>
      </c>
      <c r="C81" s="193"/>
      <c r="D81" s="213"/>
      <c r="E81" s="193"/>
      <c r="F81" s="236" t="str">
        <f t="shared" si="133"/>
        <v> </v>
      </c>
      <c r="G81" s="130" t="str">
        <f t="shared" si="134"/>
        <v> </v>
      </c>
      <c r="H81" s="125" t="str">
        <f t="shared" si="135"/>
        <v> </v>
      </c>
      <c r="I81" s="147">
        <v>8</v>
      </c>
      <c r="J81" s="193"/>
      <c r="K81" s="193"/>
      <c r="L81" s="193"/>
      <c r="M81" s="236" t="str">
        <f t="shared" si="136"/>
        <v> </v>
      </c>
      <c r="N81" s="130" t="str">
        <f t="shared" si="137"/>
        <v> </v>
      </c>
      <c r="O81" s="125" t="str">
        <f t="shared" si="138"/>
        <v> </v>
      </c>
      <c r="P81" s="147">
        <v>8</v>
      </c>
      <c r="Q81" s="193"/>
      <c r="R81" s="193"/>
      <c r="S81" s="193"/>
      <c r="T81" s="236" t="str">
        <f t="shared" si="139"/>
        <v> </v>
      </c>
      <c r="U81" s="130" t="str">
        <f t="shared" si="140"/>
        <v> </v>
      </c>
      <c r="V81" s="125" t="str">
        <f t="shared" si="141"/>
        <v> </v>
      </c>
      <c r="W81" s="147">
        <v>8</v>
      </c>
      <c r="X81" s="193"/>
      <c r="Y81" s="213"/>
      <c r="Z81" s="193"/>
      <c r="AA81" s="236" t="str">
        <f t="shared" si="142"/>
        <v> </v>
      </c>
      <c r="AB81" s="130" t="str">
        <f t="shared" si="143"/>
        <v> </v>
      </c>
      <c r="AC81" s="125" t="str">
        <f t="shared" si="144"/>
        <v> </v>
      </c>
      <c r="AD81" s="147">
        <v>8</v>
      </c>
      <c r="AE81" s="193"/>
      <c r="AF81" s="213"/>
      <c r="AG81" s="193"/>
      <c r="AH81" s="236" t="str">
        <f t="shared" si="145"/>
        <v> </v>
      </c>
      <c r="AI81" s="130" t="str">
        <f t="shared" si="146"/>
        <v> </v>
      </c>
      <c r="AJ81" s="125" t="str">
        <f t="shared" si="147"/>
        <v> </v>
      </c>
      <c r="AK81" s="147">
        <v>8</v>
      </c>
      <c r="AL81" s="193"/>
      <c r="AM81" s="213"/>
      <c r="AN81" s="193"/>
      <c r="AO81" s="236" t="str">
        <f t="shared" si="148"/>
        <v> </v>
      </c>
      <c r="AP81" s="130" t="str">
        <f t="shared" si="149"/>
        <v> </v>
      </c>
      <c r="AQ81" s="125" t="str">
        <f t="shared" si="150"/>
        <v> </v>
      </c>
      <c r="AR81" s="147">
        <v>8</v>
      </c>
      <c r="AS81" s="193"/>
      <c r="AT81" s="213"/>
      <c r="AU81" s="193"/>
      <c r="AV81" s="236" t="str">
        <f t="shared" si="151"/>
        <v> </v>
      </c>
      <c r="AW81" s="130" t="str">
        <f t="shared" si="152"/>
        <v> </v>
      </c>
      <c r="AX81" s="125" t="str">
        <f t="shared" si="153"/>
        <v> </v>
      </c>
    </row>
    <row r="82" spans="2:50" ht="13.5" thickBot="1">
      <c r="B82" s="148" t="s">
        <v>104</v>
      </c>
      <c r="C82" s="149">
        <f>SUM(C74:C81)</f>
        <v>0</v>
      </c>
      <c r="D82" s="130" t="str">
        <f>IF(C82&gt;0,(+H82/E82)*100," ")</f>
        <v> </v>
      </c>
      <c r="E82" s="149">
        <f>SUM(E74:E81)</f>
        <v>0</v>
      </c>
      <c r="F82" s="236" t="str">
        <f>IF(C82&gt;0,E82/C82," ")</f>
        <v> </v>
      </c>
      <c r="G82" s="130" t="str">
        <f>IF(C82&gt;0,H82/C82," ")</f>
        <v> </v>
      </c>
      <c r="H82" s="137">
        <f>SUM(H74:H81)</f>
        <v>0</v>
      </c>
      <c r="I82" s="148" t="s">
        <v>104</v>
      </c>
      <c r="J82" s="149">
        <f>SUM(J74:J81)</f>
        <v>0</v>
      </c>
      <c r="K82" s="130" t="str">
        <f>IF(J82&gt;0,(+O82/L82)*100," ")</f>
        <v> </v>
      </c>
      <c r="L82" s="149">
        <f>SUM(L74:L81)</f>
        <v>0</v>
      </c>
      <c r="M82" s="236" t="str">
        <f>IF(J82&gt;0,L82/J82," ")</f>
        <v> </v>
      </c>
      <c r="N82" s="130" t="str">
        <f>IF(J82&gt;0,O82/J82," ")</f>
        <v> </v>
      </c>
      <c r="O82" s="137">
        <f>SUM(O74:O81)</f>
        <v>0</v>
      </c>
      <c r="P82" s="148" t="s">
        <v>104</v>
      </c>
      <c r="Q82" s="149">
        <f>SUM(Q74:Q81)</f>
        <v>0</v>
      </c>
      <c r="R82" s="130" t="str">
        <f>IF(Q82&gt;0,(+V82/S82)*100," ")</f>
        <v> </v>
      </c>
      <c r="S82" s="149">
        <f>SUM(S74:S81)</f>
        <v>0</v>
      </c>
      <c r="T82" s="236" t="str">
        <f>IF(Q82&gt;0,S82/Q82," ")</f>
        <v> </v>
      </c>
      <c r="U82" s="130" t="str">
        <f>IF(Q82&gt;0,V82/Q82," ")</f>
        <v> </v>
      </c>
      <c r="V82" s="137">
        <f>SUM(V74:V81)</f>
        <v>0</v>
      </c>
      <c r="W82" s="148" t="s">
        <v>104</v>
      </c>
      <c r="X82" s="149">
        <f>SUM(X74:X81)</f>
        <v>0</v>
      </c>
      <c r="Y82" s="130" t="str">
        <f>IF(X82&gt;0,(+AC82/Z82)*100," ")</f>
        <v> </v>
      </c>
      <c r="Z82" s="149">
        <f>SUM(Z74:Z81)</f>
        <v>0</v>
      </c>
      <c r="AA82" s="236" t="str">
        <f>IF(X82&gt;0,Z82/X82," ")</f>
        <v> </v>
      </c>
      <c r="AB82" s="130" t="str">
        <f>IF(X82&gt;0,AC82/X82," ")</f>
        <v> </v>
      </c>
      <c r="AC82" s="137">
        <f>SUM(AC74:AC81)</f>
        <v>0</v>
      </c>
      <c r="AD82" s="148" t="s">
        <v>104</v>
      </c>
      <c r="AE82" s="149">
        <f>SUM(AE74:AE81)</f>
        <v>0</v>
      </c>
      <c r="AF82" s="130" t="str">
        <f>IF(AE82&gt;0,(+AJ82/AG82)*100," ")</f>
        <v> </v>
      </c>
      <c r="AG82" s="149">
        <f>SUM(AG74:AG81)</f>
        <v>0</v>
      </c>
      <c r="AH82" s="236" t="str">
        <f>IF(AE82&gt;0,AG82/AE82," ")</f>
        <v> </v>
      </c>
      <c r="AI82" s="130" t="str">
        <f>IF(AE82&gt;0,AJ82/AE82," ")</f>
        <v> </v>
      </c>
      <c r="AJ82" s="137">
        <f>SUM(AJ74:AJ81)</f>
        <v>0</v>
      </c>
      <c r="AK82" s="148" t="s">
        <v>104</v>
      </c>
      <c r="AL82" s="149">
        <f>SUM(AL74:AL81)</f>
        <v>0</v>
      </c>
      <c r="AM82" s="130" t="str">
        <f>IF(AL82&gt;0,(+AQ82/AN82)*100," ")</f>
        <v> </v>
      </c>
      <c r="AN82" s="149">
        <f>SUM(AN74:AN81)</f>
        <v>0</v>
      </c>
      <c r="AO82" s="236" t="str">
        <f>IF(AL82&gt;0,AN82/AL82," ")</f>
        <v> </v>
      </c>
      <c r="AP82" s="130" t="str">
        <f>IF(AL82&gt;0,AQ82/AL82," ")</f>
        <v> </v>
      </c>
      <c r="AQ82" s="137">
        <f>SUM(AQ74:AQ81)</f>
        <v>0</v>
      </c>
      <c r="AR82" s="148" t="s">
        <v>104</v>
      </c>
      <c r="AS82" s="149">
        <f>SUM(AS74:AS81)</f>
        <v>0</v>
      </c>
      <c r="AT82" s="130" t="str">
        <f>IF(AS82&gt;0,(+AX82/AU82)*100," ")</f>
        <v> </v>
      </c>
      <c r="AU82" s="149">
        <f>SUM(AU74:AU81)</f>
        <v>0</v>
      </c>
      <c r="AV82" s="236" t="str">
        <f>IF(AS82&gt;0,AU82/AS82," ")</f>
        <v> </v>
      </c>
      <c r="AW82" s="130" t="str">
        <f>IF(AS82&gt;0,AX82/AS82," ")</f>
        <v> </v>
      </c>
      <c r="AX82" s="137">
        <f>SUM(AX74:AX81)</f>
        <v>0</v>
      </c>
    </row>
    <row r="83" spans="1:50" ht="12.75">
      <c r="A83" s="108"/>
      <c r="B83" s="108"/>
      <c r="C83" s="115"/>
      <c r="D83" s="233"/>
      <c r="E83" s="115"/>
      <c r="F83" s="237"/>
      <c r="G83" s="110"/>
      <c r="H83" s="150"/>
      <c r="I83" s="114"/>
      <c r="J83" s="115"/>
      <c r="K83" s="150"/>
      <c r="L83" s="115"/>
      <c r="M83" s="237"/>
      <c r="N83" s="110"/>
      <c r="O83" s="150"/>
      <c r="P83" s="114"/>
      <c r="Q83" s="115"/>
      <c r="R83" s="150"/>
      <c r="S83" s="115"/>
      <c r="T83" s="237"/>
      <c r="U83" s="110"/>
      <c r="V83" s="150"/>
      <c r="W83" s="114"/>
      <c r="X83" s="115"/>
      <c r="Y83" s="233"/>
      <c r="Z83" s="115"/>
      <c r="AA83" s="237"/>
      <c r="AB83" s="110"/>
      <c r="AC83" s="150"/>
      <c r="AD83" s="114"/>
      <c r="AE83" s="115"/>
      <c r="AF83" s="233"/>
      <c r="AG83" s="115"/>
      <c r="AH83" s="237"/>
      <c r="AI83" s="110"/>
      <c r="AJ83" s="150"/>
      <c r="AK83" s="114"/>
      <c r="AL83" s="115"/>
      <c r="AM83" s="233"/>
      <c r="AN83" s="115"/>
      <c r="AO83" s="237"/>
      <c r="AP83" s="110"/>
      <c r="AQ83" s="150"/>
      <c r="AR83" s="114"/>
      <c r="AS83" s="115"/>
      <c r="AT83" s="233"/>
      <c r="AU83" s="115"/>
      <c r="AV83" s="237"/>
      <c r="AW83" s="110"/>
      <c r="AX83" s="150"/>
    </row>
    <row r="84" spans="2:50" ht="13.5" thickBot="1">
      <c r="B84" s="108"/>
      <c r="C84" s="115"/>
      <c r="D84" s="124"/>
      <c r="E84" s="115"/>
      <c r="F84" s="237"/>
      <c r="G84" s="110"/>
      <c r="H84" s="151"/>
      <c r="I84" s="108"/>
      <c r="J84" s="115"/>
      <c r="K84" s="115"/>
      <c r="L84" s="115"/>
      <c r="M84" s="237"/>
      <c r="N84" s="110"/>
      <c r="O84" s="151"/>
      <c r="P84" s="108"/>
      <c r="Q84" s="115"/>
      <c r="R84" s="115"/>
      <c r="S84" s="115"/>
      <c r="T84" s="237"/>
      <c r="U84" s="110"/>
      <c r="V84" s="151"/>
      <c r="W84" s="108"/>
      <c r="X84" s="115"/>
      <c r="Y84" s="124"/>
      <c r="Z84" s="115"/>
      <c r="AA84" s="237"/>
      <c r="AB84" s="110"/>
      <c r="AC84" s="151"/>
      <c r="AD84" s="108"/>
      <c r="AE84" s="115"/>
      <c r="AF84" s="124"/>
      <c r="AG84" s="115"/>
      <c r="AH84" s="237"/>
      <c r="AI84" s="110"/>
      <c r="AJ84" s="151"/>
      <c r="AK84" s="108"/>
      <c r="AL84" s="115"/>
      <c r="AM84" s="124"/>
      <c r="AN84" s="115"/>
      <c r="AO84" s="237"/>
      <c r="AP84" s="110"/>
      <c r="AQ84" s="151"/>
      <c r="AR84" s="108"/>
      <c r="AS84" s="115"/>
      <c r="AT84" s="124"/>
      <c r="AU84" s="115"/>
      <c r="AV84" s="237"/>
      <c r="AW84" s="110"/>
      <c r="AX84" s="151"/>
    </row>
    <row r="85" spans="2:50" ht="16.5" thickBot="1">
      <c r="B85" s="139" t="s">
        <v>118</v>
      </c>
      <c r="C85" s="191"/>
      <c r="D85" s="241"/>
      <c r="E85" s="191"/>
      <c r="F85" s="238"/>
      <c r="G85" s="141" t="s">
        <v>113</v>
      </c>
      <c r="H85" s="473"/>
      <c r="I85" s="139" t="s">
        <v>138</v>
      </c>
      <c r="J85" s="191"/>
      <c r="K85" s="191"/>
      <c r="L85" s="191"/>
      <c r="M85" s="238"/>
      <c r="N85" s="141" t="s">
        <v>113</v>
      </c>
      <c r="O85" s="474"/>
      <c r="P85" s="139" t="s">
        <v>148</v>
      </c>
      <c r="Q85" s="191"/>
      <c r="R85" s="191"/>
      <c r="S85" s="191"/>
      <c r="T85" s="238"/>
      <c r="U85" s="141" t="s">
        <v>113</v>
      </c>
      <c r="V85" s="474"/>
      <c r="W85" s="139" t="s">
        <v>152</v>
      </c>
      <c r="X85" s="191"/>
      <c r="Y85" s="241"/>
      <c r="Z85" s="191"/>
      <c r="AA85" s="238"/>
      <c r="AB85" s="141" t="s">
        <v>113</v>
      </c>
      <c r="AC85" s="474"/>
      <c r="AD85" s="139" t="s">
        <v>159</v>
      </c>
      <c r="AE85" s="191"/>
      <c r="AF85" s="241"/>
      <c r="AG85" s="191"/>
      <c r="AH85" s="238"/>
      <c r="AI85" s="141" t="s">
        <v>113</v>
      </c>
      <c r="AJ85" s="474"/>
      <c r="AK85" s="139" t="s">
        <v>166</v>
      </c>
      <c r="AL85" s="191"/>
      <c r="AM85" s="241"/>
      <c r="AN85" s="191"/>
      <c r="AO85" s="238"/>
      <c r="AP85" s="141" t="s">
        <v>113</v>
      </c>
      <c r="AQ85" s="474"/>
      <c r="AR85" s="139" t="s">
        <v>173</v>
      </c>
      <c r="AS85" s="191"/>
      <c r="AT85" s="241"/>
      <c r="AU85" s="191"/>
      <c r="AV85" s="238"/>
      <c r="AW85" s="141" t="s">
        <v>113</v>
      </c>
      <c r="AX85" s="474"/>
    </row>
    <row r="86" spans="2:50" ht="12.75">
      <c r="B86" s="143" t="s">
        <v>100</v>
      </c>
      <c r="C86" s="222" t="s">
        <v>101</v>
      </c>
      <c r="D86" s="234" t="s">
        <v>61</v>
      </c>
      <c r="E86" s="222" t="s">
        <v>99</v>
      </c>
      <c r="F86" s="239" t="s">
        <v>102</v>
      </c>
      <c r="G86" s="144" t="s">
        <v>106</v>
      </c>
      <c r="H86" s="145" t="s">
        <v>103</v>
      </c>
      <c r="I86" s="143" t="s">
        <v>100</v>
      </c>
      <c r="J86" s="222" t="s">
        <v>101</v>
      </c>
      <c r="K86" s="222" t="s">
        <v>61</v>
      </c>
      <c r="L86" s="222" t="s">
        <v>99</v>
      </c>
      <c r="M86" s="239" t="s">
        <v>102</v>
      </c>
      <c r="N86" s="144" t="s">
        <v>106</v>
      </c>
      <c r="O86" s="145" t="s">
        <v>103</v>
      </c>
      <c r="P86" s="143" t="s">
        <v>100</v>
      </c>
      <c r="Q86" s="222" t="s">
        <v>101</v>
      </c>
      <c r="R86" s="222" t="s">
        <v>61</v>
      </c>
      <c r="S86" s="222" t="s">
        <v>99</v>
      </c>
      <c r="T86" s="239" t="s">
        <v>102</v>
      </c>
      <c r="U86" s="144" t="s">
        <v>106</v>
      </c>
      <c r="V86" s="145" t="s">
        <v>103</v>
      </c>
      <c r="W86" s="143" t="s">
        <v>100</v>
      </c>
      <c r="X86" s="222" t="s">
        <v>101</v>
      </c>
      <c r="Y86" s="234" t="s">
        <v>61</v>
      </c>
      <c r="Z86" s="222" t="s">
        <v>99</v>
      </c>
      <c r="AA86" s="239" t="s">
        <v>102</v>
      </c>
      <c r="AB86" s="144" t="s">
        <v>106</v>
      </c>
      <c r="AC86" s="145" t="s">
        <v>103</v>
      </c>
      <c r="AD86" s="143" t="s">
        <v>100</v>
      </c>
      <c r="AE86" s="222" t="s">
        <v>101</v>
      </c>
      <c r="AF86" s="234" t="s">
        <v>61</v>
      </c>
      <c r="AG86" s="222" t="s">
        <v>99</v>
      </c>
      <c r="AH86" s="239" t="s">
        <v>102</v>
      </c>
      <c r="AI86" s="144" t="s">
        <v>106</v>
      </c>
      <c r="AJ86" s="145" t="s">
        <v>103</v>
      </c>
      <c r="AK86" s="143" t="s">
        <v>100</v>
      </c>
      <c r="AL86" s="222" t="s">
        <v>101</v>
      </c>
      <c r="AM86" s="234" t="s">
        <v>61</v>
      </c>
      <c r="AN86" s="222" t="s">
        <v>99</v>
      </c>
      <c r="AO86" s="239" t="s">
        <v>102</v>
      </c>
      <c r="AP86" s="144" t="s">
        <v>106</v>
      </c>
      <c r="AQ86" s="145" t="s">
        <v>103</v>
      </c>
      <c r="AR86" s="143" t="s">
        <v>100</v>
      </c>
      <c r="AS86" s="222" t="s">
        <v>101</v>
      </c>
      <c r="AT86" s="234" t="s">
        <v>61</v>
      </c>
      <c r="AU86" s="222" t="s">
        <v>99</v>
      </c>
      <c r="AV86" s="239" t="s">
        <v>102</v>
      </c>
      <c r="AW86" s="144" t="s">
        <v>106</v>
      </c>
      <c r="AX86" s="145" t="s">
        <v>103</v>
      </c>
    </row>
    <row r="87" spans="2:50" ht="12.75">
      <c r="B87" s="146">
        <v>1</v>
      </c>
      <c r="C87" s="192"/>
      <c r="D87" s="210"/>
      <c r="E87" s="192"/>
      <c r="F87" s="235" t="str">
        <f>IF(C87&gt;0,+E87/C87," ")</f>
        <v> </v>
      </c>
      <c r="G87" s="124" t="str">
        <f>IF(C87&gt;0,(+F87*D87)/100," ")</f>
        <v> </v>
      </c>
      <c r="H87" s="125" t="str">
        <f>IF(C87&gt;0,(+E87*D87)/100," ")</f>
        <v> </v>
      </c>
      <c r="I87" s="146">
        <v>1</v>
      </c>
      <c r="J87" s="192"/>
      <c r="K87" s="210"/>
      <c r="L87" s="192"/>
      <c r="M87" s="235" t="str">
        <f>IF(J87&gt;0,+L87/J87," ")</f>
        <v> </v>
      </c>
      <c r="N87" s="124" t="str">
        <f>IF(J87&gt;0,(+M87*K87)/100," ")</f>
        <v> </v>
      </c>
      <c r="O87" s="125" t="str">
        <f>IF(J87&gt;0,(+L87*K87)/100," ")</f>
        <v> </v>
      </c>
      <c r="P87" s="146">
        <v>1</v>
      </c>
      <c r="Q87" s="192"/>
      <c r="R87" s="210"/>
      <c r="S87" s="192"/>
      <c r="T87" s="235" t="str">
        <f>IF(Q87&gt;0,+S87/Q87," ")</f>
        <v> </v>
      </c>
      <c r="U87" s="124" t="str">
        <f>IF(Q87&gt;0,(+T87*R87)/100," ")</f>
        <v> </v>
      </c>
      <c r="V87" s="125" t="str">
        <f>IF(Q87&gt;0,(+S87*R87)/100," ")</f>
        <v> </v>
      </c>
      <c r="W87" s="146">
        <v>1</v>
      </c>
      <c r="X87" s="192"/>
      <c r="Y87" s="210"/>
      <c r="Z87" s="192"/>
      <c r="AA87" s="235" t="str">
        <f>IF(X87&gt;0,+Z87/X87," ")</f>
        <v> </v>
      </c>
      <c r="AB87" s="124" t="str">
        <f>IF(X87&gt;0,(+AA87*Y87)/100," ")</f>
        <v> </v>
      </c>
      <c r="AC87" s="125" t="str">
        <f>IF(X87&gt;0,(+Z87*Y87)/100," ")</f>
        <v> </v>
      </c>
      <c r="AD87" s="146">
        <v>1</v>
      </c>
      <c r="AE87" s="192"/>
      <c r="AF87" s="210"/>
      <c r="AG87" s="192"/>
      <c r="AH87" s="235" t="str">
        <f>IF(AE87&gt;0,+AG87/AE87," ")</f>
        <v> </v>
      </c>
      <c r="AI87" s="124" t="str">
        <f>IF(AE87&gt;0,(+AH87*AF87)/100," ")</f>
        <v> </v>
      </c>
      <c r="AJ87" s="125" t="str">
        <f>IF(AE87&gt;0,(+AG87*AF87)/100," ")</f>
        <v> </v>
      </c>
      <c r="AK87" s="146">
        <v>1</v>
      </c>
      <c r="AL87" s="192"/>
      <c r="AM87" s="210"/>
      <c r="AN87" s="192"/>
      <c r="AO87" s="235" t="str">
        <f>IF(AL87&gt;0,+AN87/AL87," ")</f>
        <v> </v>
      </c>
      <c r="AP87" s="124" t="str">
        <f>IF(AL87&gt;0,(+AO87*AM87)/100," ")</f>
        <v> </v>
      </c>
      <c r="AQ87" s="125" t="str">
        <f>IF(AL87&gt;0,(+AN87*AM87)/100," ")</f>
        <v> </v>
      </c>
      <c r="AR87" s="146">
        <v>1</v>
      </c>
      <c r="AS87" s="192"/>
      <c r="AT87" s="210"/>
      <c r="AU87" s="192"/>
      <c r="AV87" s="235" t="str">
        <f>IF(AS87&gt;0,+AU87/AS87," ")</f>
        <v> </v>
      </c>
      <c r="AW87" s="124" t="str">
        <f>IF(AS87&gt;0,(+AV87*AT87)/100," ")</f>
        <v> </v>
      </c>
      <c r="AX87" s="125" t="str">
        <f>IF(AS87&gt;0,(+AU87*AT87)/100," ")</f>
        <v> </v>
      </c>
    </row>
    <row r="88" spans="2:50" ht="12.75">
      <c r="B88" s="146">
        <v>2</v>
      </c>
      <c r="C88" s="192"/>
      <c r="D88" s="210"/>
      <c r="E88" s="192"/>
      <c r="F88" s="235" t="str">
        <f aca="true" t="shared" si="154" ref="F88:F94">IF(C88&gt;0,+E88/C88," ")</f>
        <v> </v>
      </c>
      <c r="G88" s="124" t="str">
        <f aca="true" t="shared" si="155" ref="G88:G94">IF(C88&gt;0,(+F88*D88)/100," ")</f>
        <v> </v>
      </c>
      <c r="H88" s="125" t="str">
        <f aca="true" t="shared" si="156" ref="H88:H94">IF(C88&gt;0,(+E88*D88)/100," ")</f>
        <v> </v>
      </c>
      <c r="I88" s="146">
        <v>2</v>
      </c>
      <c r="J88" s="192"/>
      <c r="K88" s="192"/>
      <c r="L88" s="192"/>
      <c r="M88" s="235" t="str">
        <f aca="true" t="shared" si="157" ref="M88:M94">IF(J88&gt;0,+L88/J88," ")</f>
        <v> </v>
      </c>
      <c r="N88" s="124" t="str">
        <f aca="true" t="shared" si="158" ref="N88:N94">IF(J88&gt;0,(+M88*K88)/100," ")</f>
        <v> </v>
      </c>
      <c r="O88" s="125" t="str">
        <f aca="true" t="shared" si="159" ref="O88:O94">IF(J88&gt;0,(+L88*K88)/100," ")</f>
        <v> </v>
      </c>
      <c r="P88" s="146">
        <v>2</v>
      </c>
      <c r="Q88" s="192"/>
      <c r="R88" s="192"/>
      <c r="S88" s="192"/>
      <c r="T88" s="235" t="str">
        <f aca="true" t="shared" si="160" ref="T88:T94">IF(Q88&gt;0,+S88/Q88," ")</f>
        <v> </v>
      </c>
      <c r="U88" s="124" t="str">
        <f aca="true" t="shared" si="161" ref="U88:U94">IF(Q88&gt;0,(+T88*R88)/100," ")</f>
        <v> </v>
      </c>
      <c r="V88" s="125" t="str">
        <f aca="true" t="shared" si="162" ref="V88:V94">IF(Q88&gt;0,(+S88*R88)/100," ")</f>
        <v> </v>
      </c>
      <c r="W88" s="146">
        <v>2</v>
      </c>
      <c r="X88" s="192"/>
      <c r="Y88" s="210"/>
      <c r="Z88" s="192"/>
      <c r="AA88" s="235" t="str">
        <f aca="true" t="shared" si="163" ref="AA88:AA94">IF(X88&gt;0,+Z88/X88," ")</f>
        <v> </v>
      </c>
      <c r="AB88" s="124" t="str">
        <f aca="true" t="shared" si="164" ref="AB88:AB94">IF(X88&gt;0,(+AA88*Y88)/100," ")</f>
        <v> </v>
      </c>
      <c r="AC88" s="125" t="str">
        <f aca="true" t="shared" si="165" ref="AC88:AC94">IF(X88&gt;0,(+Z88*Y88)/100," ")</f>
        <v> </v>
      </c>
      <c r="AD88" s="146">
        <v>2</v>
      </c>
      <c r="AE88" s="192"/>
      <c r="AF88" s="210"/>
      <c r="AG88" s="192"/>
      <c r="AH88" s="235" t="str">
        <f aca="true" t="shared" si="166" ref="AH88:AH94">IF(AE88&gt;0,+AG88/AE88," ")</f>
        <v> </v>
      </c>
      <c r="AI88" s="124" t="str">
        <f aca="true" t="shared" si="167" ref="AI88:AI94">IF(AE88&gt;0,(+AH88*AF88)/100," ")</f>
        <v> </v>
      </c>
      <c r="AJ88" s="125" t="str">
        <f aca="true" t="shared" si="168" ref="AJ88:AJ94">IF(AE88&gt;0,(+AG88*AF88)/100," ")</f>
        <v> </v>
      </c>
      <c r="AK88" s="146">
        <v>2</v>
      </c>
      <c r="AL88" s="192"/>
      <c r="AM88" s="210"/>
      <c r="AN88" s="192"/>
      <c r="AO88" s="235" t="str">
        <f aca="true" t="shared" si="169" ref="AO88:AO94">IF(AL88&gt;0,+AN88/AL88," ")</f>
        <v> </v>
      </c>
      <c r="AP88" s="124" t="str">
        <f aca="true" t="shared" si="170" ref="AP88:AP94">IF(AL88&gt;0,(+AO88*AM88)/100," ")</f>
        <v> </v>
      </c>
      <c r="AQ88" s="125" t="str">
        <f aca="true" t="shared" si="171" ref="AQ88:AQ94">IF(AL88&gt;0,(+AN88*AM88)/100," ")</f>
        <v> </v>
      </c>
      <c r="AR88" s="146">
        <v>2</v>
      </c>
      <c r="AS88" s="192"/>
      <c r="AT88" s="210"/>
      <c r="AU88" s="192"/>
      <c r="AV88" s="235" t="str">
        <f aca="true" t="shared" si="172" ref="AV88:AV94">IF(AS88&gt;0,+AU88/AS88," ")</f>
        <v> </v>
      </c>
      <c r="AW88" s="124" t="str">
        <f aca="true" t="shared" si="173" ref="AW88:AW94">IF(AS88&gt;0,(+AV88*AT88)/100," ")</f>
        <v> </v>
      </c>
      <c r="AX88" s="125" t="str">
        <f aca="true" t="shared" si="174" ref="AX88:AX94">IF(AS88&gt;0,(+AU88*AT88)/100," ")</f>
        <v> </v>
      </c>
    </row>
    <row r="89" spans="2:50" ht="12.75">
      <c r="B89" s="146">
        <v>3</v>
      </c>
      <c r="C89" s="192"/>
      <c r="D89" s="210"/>
      <c r="E89" s="192"/>
      <c r="F89" s="235" t="str">
        <f t="shared" si="154"/>
        <v> </v>
      </c>
      <c r="G89" s="124" t="str">
        <f t="shared" si="155"/>
        <v> </v>
      </c>
      <c r="H89" s="125" t="str">
        <f t="shared" si="156"/>
        <v> </v>
      </c>
      <c r="I89" s="146">
        <v>3</v>
      </c>
      <c r="J89" s="192"/>
      <c r="K89" s="192"/>
      <c r="L89" s="192"/>
      <c r="M89" s="235" t="str">
        <f t="shared" si="157"/>
        <v> </v>
      </c>
      <c r="N89" s="124" t="str">
        <f t="shared" si="158"/>
        <v> </v>
      </c>
      <c r="O89" s="125" t="str">
        <f t="shared" si="159"/>
        <v> </v>
      </c>
      <c r="P89" s="146">
        <v>3</v>
      </c>
      <c r="Q89" s="192"/>
      <c r="R89" s="192"/>
      <c r="S89" s="192"/>
      <c r="T89" s="235" t="str">
        <f t="shared" si="160"/>
        <v> </v>
      </c>
      <c r="U89" s="124" t="str">
        <f t="shared" si="161"/>
        <v> </v>
      </c>
      <c r="V89" s="125" t="str">
        <f t="shared" si="162"/>
        <v> </v>
      </c>
      <c r="W89" s="146">
        <v>3</v>
      </c>
      <c r="X89" s="192"/>
      <c r="Y89" s="210"/>
      <c r="Z89" s="192"/>
      <c r="AA89" s="235" t="str">
        <f t="shared" si="163"/>
        <v> </v>
      </c>
      <c r="AB89" s="124" t="str">
        <f t="shared" si="164"/>
        <v> </v>
      </c>
      <c r="AC89" s="125" t="str">
        <f t="shared" si="165"/>
        <v> </v>
      </c>
      <c r="AD89" s="146">
        <v>3</v>
      </c>
      <c r="AE89" s="192"/>
      <c r="AF89" s="210"/>
      <c r="AG89" s="192"/>
      <c r="AH89" s="235" t="str">
        <f t="shared" si="166"/>
        <v> </v>
      </c>
      <c r="AI89" s="124" t="str">
        <f t="shared" si="167"/>
        <v> </v>
      </c>
      <c r="AJ89" s="125" t="str">
        <f t="shared" si="168"/>
        <v> </v>
      </c>
      <c r="AK89" s="146">
        <v>3</v>
      </c>
      <c r="AL89" s="192"/>
      <c r="AM89" s="210"/>
      <c r="AN89" s="192"/>
      <c r="AO89" s="235" t="str">
        <f t="shared" si="169"/>
        <v> </v>
      </c>
      <c r="AP89" s="124" t="str">
        <f t="shared" si="170"/>
        <v> </v>
      </c>
      <c r="AQ89" s="125" t="str">
        <f t="shared" si="171"/>
        <v> </v>
      </c>
      <c r="AR89" s="146">
        <v>3</v>
      </c>
      <c r="AS89" s="192"/>
      <c r="AT89" s="210"/>
      <c r="AU89" s="192"/>
      <c r="AV89" s="235" t="str">
        <f t="shared" si="172"/>
        <v> </v>
      </c>
      <c r="AW89" s="124" t="str">
        <f t="shared" si="173"/>
        <v> </v>
      </c>
      <c r="AX89" s="125" t="str">
        <f t="shared" si="174"/>
        <v> </v>
      </c>
    </row>
    <row r="90" spans="2:50" ht="12.75">
      <c r="B90" s="146">
        <v>4</v>
      </c>
      <c r="C90" s="192"/>
      <c r="D90" s="210"/>
      <c r="E90" s="192"/>
      <c r="F90" s="235" t="str">
        <f t="shared" si="154"/>
        <v> </v>
      </c>
      <c r="G90" s="124" t="str">
        <f t="shared" si="155"/>
        <v> </v>
      </c>
      <c r="H90" s="125" t="str">
        <f t="shared" si="156"/>
        <v> </v>
      </c>
      <c r="I90" s="146">
        <v>4</v>
      </c>
      <c r="J90" s="192"/>
      <c r="K90" s="192"/>
      <c r="L90" s="192"/>
      <c r="M90" s="235" t="str">
        <f t="shared" si="157"/>
        <v> </v>
      </c>
      <c r="N90" s="124" t="str">
        <f t="shared" si="158"/>
        <v> </v>
      </c>
      <c r="O90" s="125" t="str">
        <f t="shared" si="159"/>
        <v> </v>
      </c>
      <c r="P90" s="146">
        <v>4</v>
      </c>
      <c r="Q90" s="192"/>
      <c r="R90" s="192"/>
      <c r="S90" s="192"/>
      <c r="T90" s="235" t="str">
        <f t="shared" si="160"/>
        <v> </v>
      </c>
      <c r="U90" s="124" t="str">
        <f t="shared" si="161"/>
        <v> </v>
      </c>
      <c r="V90" s="125" t="str">
        <f t="shared" si="162"/>
        <v> </v>
      </c>
      <c r="W90" s="146">
        <v>4</v>
      </c>
      <c r="X90" s="192"/>
      <c r="Y90" s="210"/>
      <c r="Z90" s="192"/>
      <c r="AA90" s="235" t="str">
        <f t="shared" si="163"/>
        <v> </v>
      </c>
      <c r="AB90" s="124" t="str">
        <f t="shared" si="164"/>
        <v> </v>
      </c>
      <c r="AC90" s="125" t="str">
        <f t="shared" si="165"/>
        <v> </v>
      </c>
      <c r="AD90" s="146">
        <v>4</v>
      </c>
      <c r="AE90" s="192"/>
      <c r="AF90" s="210"/>
      <c r="AG90" s="192"/>
      <c r="AH90" s="235" t="str">
        <f t="shared" si="166"/>
        <v> </v>
      </c>
      <c r="AI90" s="124" t="str">
        <f t="shared" si="167"/>
        <v> </v>
      </c>
      <c r="AJ90" s="125" t="str">
        <f t="shared" si="168"/>
        <v> </v>
      </c>
      <c r="AK90" s="146">
        <v>4</v>
      </c>
      <c r="AL90" s="192"/>
      <c r="AM90" s="210"/>
      <c r="AN90" s="192"/>
      <c r="AO90" s="235" t="str">
        <f t="shared" si="169"/>
        <v> </v>
      </c>
      <c r="AP90" s="124" t="str">
        <f t="shared" si="170"/>
        <v> </v>
      </c>
      <c r="AQ90" s="125" t="str">
        <f t="shared" si="171"/>
        <v> </v>
      </c>
      <c r="AR90" s="146">
        <v>4</v>
      </c>
      <c r="AS90" s="192"/>
      <c r="AT90" s="210"/>
      <c r="AU90" s="192"/>
      <c r="AV90" s="235" t="str">
        <f t="shared" si="172"/>
        <v> </v>
      </c>
      <c r="AW90" s="124" t="str">
        <f t="shared" si="173"/>
        <v> </v>
      </c>
      <c r="AX90" s="125" t="str">
        <f t="shared" si="174"/>
        <v> </v>
      </c>
    </row>
    <row r="91" spans="2:50" ht="12.75">
      <c r="B91" s="146">
        <v>5</v>
      </c>
      <c r="C91" s="192"/>
      <c r="D91" s="210"/>
      <c r="E91" s="192"/>
      <c r="F91" s="235" t="str">
        <f t="shared" si="154"/>
        <v> </v>
      </c>
      <c r="G91" s="124" t="str">
        <f t="shared" si="155"/>
        <v> </v>
      </c>
      <c r="H91" s="125" t="str">
        <f t="shared" si="156"/>
        <v> </v>
      </c>
      <c r="I91" s="146">
        <v>5</v>
      </c>
      <c r="J91" s="192"/>
      <c r="K91" s="192"/>
      <c r="L91" s="192"/>
      <c r="M91" s="235" t="str">
        <f t="shared" si="157"/>
        <v> </v>
      </c>
      <c r="N91" s="124" t="str">
        <f t="shared" si="158"/>
        <v> </v>
      </c>
      <c r="O91" s="125" t="str">
        <f t="shared" si="159"/>
        <v> </v>
      </c>
      <c r="P91" s="146">
        <v>5</v>
      </c>
      <c r="Q91" s="192"/>
      <c r="R91" s="192"/>
      <c r="S91" s="192"/>
      <c r="T91" s="235" t="str">
        <f t="shared" si="160"/>
        <v> </v>
      </c>
      <c r="U91" s="124" t="str">
        <f t="shared" si="161"/>
        <v> </v>
      </c>
      <c r="V91" s="125" t="str">
        <f t="shared" si="162"/>
        <v> </v>
      </c>
      <c r="W91" s="146">
        <v>5</v>
      </c>
      <c r="X91" s="192"/>
      <c r="Y91" s="210"/>
      <c r="Z91" s="192"/>
      <c r="AA91" s="235" t="str">
        <f t="shared" si="163"/>
        <v> </v>
      </c>
      <c r="AB91" s="124" t="str">
        <f t="shared" si="164"/>
        <v> </v>
      </c>
      <c r="AC91" s="125" t="str">
        <f t="shared" si="165"/>
        <v> </v>
      </c>
      <c r="AD91" s="146">
        <v>5</v>
      </c>
      <c r="AE91" s="192"/>
      <c r="AF91" s="210"/>
      <c r="AG91" s="192"/>
      <c r="AH91" s="235" t="str">
        <f t="shared" si="166"/>
        <v> </v>
      </c>
      <c r="AI91" s="124" t="str">
        <f t="shared" si="167"/>
        <v> </v>
      </c>
      <c r="AJ91" s="125" t="str">
        <f t="shared" si="168"/>
        <v> </v>
      </c>
      <c r="AK91" s="146">
        <v>5</v>
      </c>
      <c r="AL91" s="192"/>
      <c r="AM91" s="210"/>
      <c r="AN91" s="192"/>
      <c r="AO91" s="235" t="str">
        <f t="shared" si="169"/>
        <v> </v>
      </c>
      <c r="AP91" s="124" t="str">
        <f t="shared" si="170"/>
        <v> </v>
      </c>
      <c r="AQ91" s="125" t="str">
        <f t="shared" si="171"/>
        <v> </v>
      </c>
      <c r="AR91" s="146">
        <v>5</v>
      </c>
      <c r="AS91" s="192"/>
      <c r="AT91" s="210"/>
      <c r="AU91" s="192"/>
      <c r="AV91" s="235" t="str">
        <f t="shared" si="172"/>
        <v> </v>
      </c>
      <c r="AW91" s="124" t="str">
        <f t="shared" si="173"/>
        <v> </v>
      </c>
      <c r="AX91" s="125" t="str">
        <f t="shared" si="174"/>
        <v> </v>
      </c>
    </row>
    <row r="92" spans="2:50" ht="12.75">
      <c r="B92" s="146">
        <v>6</v>
      </c>
      <c r="C92" s="192"/>
      <c r="D92" s="210"/>
      <c r="E92" s="192"/>
      <c r="F92" s="235" t="str">
        <f t="shared" si="154"/>
        <v> </v>
      </c>
      <c r="G92" s="124" t="str">
        <f t="shared" si="155"/>
        <v> </v>
      </c>
      <c r="H92" s="125" t="str">
        <f t="shared" si="156"/>
        <v> </v>
      </c>
      <c r="I92" s="146">
        <v>6</v>
      </c>
      <c r="J92" s="192"/>
      <c r="K92" s="192"/>
      <c r="L92" s="192"/>
      <c r="M92" s="235" t="str">
        <f t="shared" si="157"/>
        <v> </v>
      </c>
      <c r="N92" s="124" t="str">
        <f t="shared" si="158"/>
        <v> </v>
      </c>
      <c r="O92" s="125" t="str">
        <f t="shared" si="159"/>
        <v> </v>
      </c>
      <c r="P92" s="146">
        <v>6</v>
      </c>
      <c r="Q92" s="192"/>
      <c r="R92" s="192"/>
      <c r="S92" s="192"/>
      <c r="T92" s="235" t="str">
        <f t="shared" si="160"/>
        <v> </v>
      </c>
      <c r="U92" s="124" t="str">
        <f t="shared" si="161"/>
        <v> </v>
      </c>
      <c r="V92" s="125" t="str">
        <f t="shared" si="162"/>
        <v> </v>
      </c>
      <c r="W92" s="146">
        <v>6</v>
      </c>
      <c r="X92" s="192"/>
      <c r="Y92" s="210"/>
      <c r="Z92" s="192"/>
      <c r="AA92" s="235" t="str">
        <f>IF(X92&gt;0,+Z92/X92," ")</f>
        <v> </v>
      </c>
      <c r="AB92" s="124" t="str">
        <f>IF(X92&gt;0,(+AA92*Y92)/100," ")</f>
        <v> </v>
      </c>
      <c r="AC92" s="125" t="str">
        <f>IF(X92&gt;0,(+Z92*Y92)/100," ")</f>
        <v> </v>
      </c>
      <c r="AD92" s="146">
        <v>6</v>
      </c>
      <c r="AE92" s="192"/>
      <c r="AF92" s="210"/>
      <c r="AG92" s="192"/>
      <c r="AH92" s="235" t="str">
        <f t="shared" si="166"/>
        <v> </v>
      </c>
      <c r="AI92" s="124" t="str">
        <f t="shared" si="167"/>
        <v> </v>
      </c>
      <c r="AJ92" s="125" t="str">
        <f t="shared" si="168"/>
        <v> </v>
      </c>
      <c r="AK92" s="146">
        <v>6</v>
      </c>
      <c r="AL92" s="192"/>
      <c r="AM92" s="210"/>
      <c r="AN92" s="192"/>
      <c r="AO92" s="235" t="str">
        <f t="shared" si="169"/>
        <v> </v>
      </c>
      <c r="AP92" s="124" t="str">
        <f t="shared" si="170"/>
        <v> </v>
      </c>
      <c r="AQ92" s="125" t="str">
        <f t="shared" si="171"/>
        <v> </v>
      </c>
      <c r="AR92" s="146">
        <v>6</v>
      </c>
      <c r="AS92" s="192"/>
      <c r="AT92" s="210"/>
      <c r="AU92" s="192"/>
      <c r="AV92" s="235" t="str">
        <f t="shared" si="172"/>
        <v> </v>
      </c>
      <c r="AW92" s="124" t="str">
        <f t="shared" si="173"/>
        <v> </v>
      </c>
      <c r="AX92" s="125" t="str">
        <f t="shared" si="174"/>
        <v> </v>
      </c>
    </row>
    <row r="93" spans="2:50" ht="12.75">
      <c r="B93" s="146">
        <v>7</v>
      </c>
      <c r="C93" s="192"/>
      <c r="D93" s="210"/>
      <c r="E93" s="192"/>
      <c r="F93" s="235" t="str">
        <f t="shared" si="154"/>
        <v> </v>
      </c>
      <c r="G93" s="124" t="str">
        <f t="shared" si="155"/>
        <v> </v>
      </c>
      <c r="H93" s="125" t="str">
        <f t="shared" si="156"/>
        <v> </v>
      </c>
      <c r="I93" s="146">
        <v>7</v>
      </c>
      <c r="J93" s="192"/>
      <c r="K93" s="192"/>
      <c r="L93" s="192"/>
      <c r="M93" s="235" t="str">
        <f t="shared" si="157"/>
        <v> </v>
      </c>
      <c r="N93" s="124" t="str">
        <f t="shared" si="158"/>
        <v> </v>
      </c>
      <c r="O93" s="125" t="str">
        <f t="shared" si="159"/>
        <v> </v>
      </c>
      <c r="P93" s="146">
        <v>7</v>
      </c>
      <c r="Q93" s="192"/>
      <c r="R93" s="192"/>
      <c r="S93" s="192"/>
      <c r="T93" s="235" t="str">
        <f t="shared" si="160"/>
        <v> </v>
      </c>
      <c r="U93" s="124" t="str">
        <f t="shared" si="161"/>
        <v> </v>
      </c>
      <c r="V93" s="125" t="str">
        <f t="shared" si="162"/>
        <v> </v>
      </c>
      <c r="W93" s="146">
        <v>7</v>
      </c>
      <c r="X93" s="192"/>
      <c r="Y93" s="210"/>
      <c r="Z93" s="192"/>
      <c r="AA93" s="235" t="str">
        <f>IF(X93&gt;0,+Z93/X93," ")</f>
        <v> </v>
      </c>
      <c r="AB93" s="124" t="str">
        <f>IF(X93&gt;0,(+AA93*Y93)/100," ")</f>
        <v> </v>
      </c>
      <c r="AC93" s="125" t="str">
        <f>IF(X93&gt;0,(+Z93*Y93)/100," ")</f>
        <v> </v>
      </c>
      <c r="AD93" s="146">
        <v>7</v>
      </c>
      <c r="AE93" s="192"/>
      <c r="AF93" s="210"/>
      <c r="AG93" s="192"/>
      <c r="AH93" s="235" t="str">
        <f t="shared" si="166"/>
        <v> </v>
      </c>
      <c r="AI93" s="124" t="str">
        <f t="shared" si="167"/>
        <v> </v>
      </c>
      <c r="AJ93" s="125" t="str">
        <f t="shared" si="168"/>
        <v> </v>
      </c>
      <c r="AK93" s="146">
        <v>7</v>
      </c>
      <c r="AL93" s="192"/>
      <c r="AM93" s="210"/>
      <c r="AN93" s="192"/>
      <c r="AO93" s="235" t="str">
        <f t="shared" si="169"/>
        <v> </v>
      </c>
      <c r="AP93" s="124" t="str">
        <f t="shared" si="170"/>
        <v> </v>
      </c>
      <c r="AQ93" s="125" t="str">
        <f t="shared" si="171"/>
        <v> </v>
      </c>
      <c r="AR93" s="146">
        <v>7</v>
      </c>
      <c r="AS93" s="192"/>
      <c r="AT93" s="210"/>
      <c r="AU93" s="192"/>
      <c r="AV93" s="235" t="str">
        <f t="shared" si="172"/>
        <v> </v>
      </c>
      <c r="AW93" s="124" t="str">
        <f t="shared" si="173"/>
        <v> </v>
      </c>
      <c r="AX93" s="125" t="str">
        <f t="shared" si="174"/>
        <v> </v>
      </c>
    </row>
    <row r="94" spans="2:50" ht="13.5" thickBot="1">
      <c r="B94" s="147">
        <v>8</v>
      </c>
      <c r="C94" s="193"/>
      <c r="D94" s="213"/>
      <c r="E94" s="193"/>
      <c r="F94" s="236" t="str">
        <f t="shared" si="154"/>
        <v> </v>
      </c>
      <c r="G94" s="130" t="str">
        <f t="shared" si="155"/>
        <v> </v>
      </c>
      <c r="H94" s="125" t="str">
        <f t="shared" si="156"/>
        <v> </v>
      </c>
      <c r="I94" s="147">
        <v>8</v>
      </c>
      <c r="J94" s="193"/>
      <c r="K94" s="193"/>
      <c r="L94" s="193"/>
      <c r="M94" s="236" t="str">
        <f t="shared" si="157"/>
        <v> </v>
      </c>
      <c r="N94" s="130" t="str">
        <f t="shared" si="158"/>
        <v> </v>
      </c>
      <c r="O94" s="125" t="str">
        <f t="shared" si="159"/>
        <v> </v>
      </c>
      <c r="P94" s="147">
        <v>8</v>
      </c>
      <c r="Q94" s="193"/>
      <c r="R94" s="193"/>
      <c r="S94" s="193"/>
      <c r="T94" s="236" t="str">
        <f t="shared" si="160"/>
        <v> </v>
      </c>
      <c r="U94" s="130" t="str">
        <f t="shared" si="161"/>
        <v> </v>
      </c>
      <c r="V94" s="125" t="str">
        <f t="shared" si="162"/>
        <v> </v>
      </c>
      <c r="W94" s="147">
        <v>8</v>
      </c>
      <c r="X94" s="193"/>
      <c r="Y94" s="213"/>
      <c r="Z94" s="193"/>
      <c r="AA94" s="236" t="str">
        <f t="shared" si="163"/>
        <v> </v>
      </c>
      <c r="AB94" s="130" t="str">
        <f t="shared" si="164"/>
        <v> </v>
      </c>
      <c r="AC94" s="125" t="str">
        <f t="shared" si="165"/>
        <v> </v>
      </c>
      <c r="AD94" s="147">
        <v>8</v>
      </c>
      <c r="AE94" s="193"/>
      <c r="AF94" s="213"/>
      <c r="AG94" s="193"/>
      <c r="AH94" s="236" t="str">
        <f t="shared" si="166"/>
        <v> </v>
      </c>
      <c r="AI94" s="130" t="str">
        <f t="shared" si="167"/>
        <v> </v>
      </c>
      <c r="AJ94" s="125" t="str">
        <f t="shared" si="168"/>
        <v> </v>
      </c>
      <c r="AK94" s="147">
        <v>8</v>
      </c>
      <c r="AL94" s="193"/>
      <c r="AM94" s="213"/>
      <c r="AN94" s="193"/>
      <c r="AO94" s="236" t="str">
        <f t="shared" si="169"/>
        <v> </v>
      </c>
      <c r="AP94" s="130" t="str">
        <f t="shared" si="170"/>
        <v> </v>
      </c>
      <c r="AQ94" s="125" t="str">
        <f t="shared" si="171"/>
        <v> </v>
      </c>
      <c r="AR94" s="147">
        <v>8</v>
      </c>
      <c r="AS94" s="193"/>
      <c r="AT94" s="213"/>
      <c r="AU94" s="193"/>
      <c r="AV94" s="236" t="str">
        <f t="shared" si="172"/>
        <v> </v>
      </c>
      <c r="AW94" s="130" t="str">
        <f t="shared" si="173"/>
        <v> </v>
      </c>
      <c r="AX94" s="125" t="str">
        <f t="shared" si="174"/>
        <v> </v>
      </c>
    </row>
    <row r="95" spans="2:50" ht="13.5" thickBot="1">
      <c r="B95" s="148" t="s">
        <v>104</v>
      </c>
      <c r="C95" s="149">
        <f>SUM(C87:C94)</f>
        <v>0</v>
      </c>
      <c r="D95" s="130" t="str">
        <f>IF(C95&gt;0,(+H95/E95)*100," ")</f>
        <v> </v>
      </c>
      <c r="E95" s="149">
        <f>SUM(E87:E94)</f>
        <v>0</v>
      </c>
      <c r="F95" s="236" t="str">
        <f>IF(C95&gt;0,E95/C95," ")</f>
        <v> </v>
      </c>
      <c r="G95" s="130" t="str">
        <f>IF(C95&gt;0,H95/C95," ")</f>
        <v> </v>
      </c>
      <c r="H95" s="137">
        <f>SUM(H87:H94)</f>
        <v>0</v>
      </c>
      <c r="I95" s="148" t="s">
        <v>104</v>
      </c>
      <c r="J95" s="149">
        <f>SUM(J87:J94)</f>
        <v>0</v>
      </c>
      <c r="K95" s="130" t="str">
        <f>IF(J95&gt;0,(+O95/L95)*100," ")</f>
        <v> </v>
      </c>
      <c r="L95" s="149">
        <f>SUM(L87:L94)</f>
        <v>0</v>
      </c>
      <c r="M95" s="236" t="str">
        <f>IF(J95&gt;0,L95/J95," ")</f>
        <v> </v>
      </c>
      <c r="N95" s="130" t="str">
        <f>IF(J95&gt;0,O95/J95," ")</f>
        <v> </v>
      </c>
      <c r="O95" s="137">
        <f>SUM(O87:O94)</f>
        <v>0</v>
      </c>
      <c r="P95" s="148" t="s">
        <v>104</v>
      </c>
      <c r="Q95" s="149">
        <f>SUM(Q87:Q94)</f>
        <v>0</v>
      </c>
      <c r="R95" s="130" t="str">
        <f>IF(Q95&gt;0,(+V95/S95)*100," ")</f>
        <v> </v>
      </c>
      <c r="S95" s="149">
        <f>SUM(S87:S94)</f>
        <v>0</v>
      </c>
      <c r="T95" s="236" t="str">
        <f>IF(Q95&gt;0,S95/Q95," ")</f>
        <v> </v>
      </c>
      <c r="U95" s="130" t="str">
        <f>IF(Q95&gt;0,V95/Q95," ")</f>
        <v> </v>
      </c>
      <c r="V95" s="137">
        <f>SUM(V87:V94)</f>
        <v>0</v>
      </c>
      <c r="W95" s="148" t="s">
        <v>104</v>
      </c>
      <c r="X95" s="149">
        <f>SUM(X87:X94)</f>
        <v>0</v>
      </c>
      <c r="Y95" s="130" t="str">
        <f>IF(X95&gt;0,(+AC95/Z95)*100," ")</f>
        <v> </v>
      </c>
      <c r="Z95" s="149">
        <f>SUM(Z87:Z94)</f>
        <v>0</v>
      </c>
      <c r="AA95" s="236" t="str">
        <f>IF(X95&gt;0,Z95/X95," ")</f>
        <v> </v>
      </c>
      <c r="AB95" s="130" t="str">
        <f>IF(X95&gt;0,AC95/X95," ")</f>
        <v> </v>
      </c>
      <c r="AC95" s="137">
        <f>SUM(AC87:AC94)</f>
        <v>0</v>
      </c>
      <c r="AD95" s="148" t="s">
        <v>104</v>
      </c>
      <c r="AE95" s="149">
        <f>SUM(AE87:AE94)</f>
        <v>0</v>
      </c>
      <c r="AF95" s="130" t="str">
        <f>IF(AE95&gt;0,(+AJ95/AG95)*100," ")</f>
        <v> </v>
      </c>
      <c r="AG95" s="149">
        <f>SUM(AG87:AG94)</f>
        <v>0</v>
      </c>
      <c r="AH95" s="236" t="str">
        <f>IF(AE95&gt;0,AG95/AE95," ")</f>
        <v> </v>
      </c>
      <c r="AI95" s="130" t="str">
        <f>IF(AE95&gt;0,AJ95/AE95," ")</f>
        <v> </v>
      </c>
      <c r="AJ95" s="137">
        <f>SUM(AJ87:AJ94)</f>
        <v>0</v>
      </c>
      <c r="AK95" s="148" t="s">
        <v>104</v>
      </c>
      <c r="AL95" s="149">
        <f>SUM(AL87:AL94)</f>
        <v>0</v>
      </c>
      <c r="AM95" s="130" t="str">
        <f>IF(AL95&gt;0,(+AQ95/AN95)*100," ")</f>
        <v> </v>
      </c>
      <c r="AN95" s="149">
        <f>SUM(AN87:AN94)</f>
        <v>0</v>
      </c>
      <c r="AO95" s="236" t="str">
        <f>IF(AL95&gt;0,AN95/AL95," ")</f>
        <v> </v>
      </c>
      <c r="AP95" s="130" t="str">
        <f>IF(AL95&gt;0,AQ95/AL95," ")</f>
        <v> </v>
      </c>
      <c r="AQ95" s="137">
        <f>SUM(AQ87:AQ94)</f>
        <v>0</v>
      </c>
      <c r="AR95" s="148" t="s">
        <v>104</v>
      </c>
      <c r="AS95" s="149">
        <f>SUM(AS87:AS94)</f>
        <v>0</v>
      </c>
      <c r="AT95" s="130" t="str">
        <f>IF(AS95&gt;0,(+AX95/AU95)*100," ")</f>
        <v> </v>
      </c>
      <c r="AU95" s="149">
        <f>SUM(AU87:AU94)</f>
        <v>0</v>
      </c>
      <c r="AV95" s="236" t="str">
        <f>IF(AS95&gt;0,AU95/AS95," ")</f>
        <v> </v>
      </c>
      <c r="AW95" s="130" t="str">
        <f>IF(AS95&gt;0,AX95/AS95," ")</f>
        <v> </v>
      </c>
      <c r="AX95" s="137">
        <f>SUM(AX87:AX94)</f>
        <v>0</v>
      </c>
    </row>
    <row r="96" spans="1:50" ht="12.75">
      <c r="A96" s="108"/>
      <c r="B96" s="108"/>
      <c r="C96" s="115"/>
      <c r="D96" s="150"/>
      <c r="E96" s="115"/>
      <c r="F96" s="110"/>
      <c r="G96" s="110"/>
      <c r="H96" s="150"/>
      <c r="I96" s="114"/>
      <c r="J96" s="115"/>
      <c r="K96" s="150"/>
      <c r="L96" s="115"/>
      <c r="M96" s="110"/>
      <c r="N96" s="110"/>
      <c r="O96" s="150"/>
      <c r="P96" s="114"/>
      <c r="Q96" s="115"/>
      <c r="R96" s="150"/>
      <c r="S96" s="115"/>
      <c r="T96" s="110"/>
      <c r="U96" s="110"/>
      <c r="V96" s="150"/>
      <c r="W96" s="114"/>
      <c r="X96" s="115"/>
      <c r="Y96" s="150"/>
      <c r="Z96" s="115"/>
      <c r="AA96" s="110"/>
      <c r="AB96" s="110"/>
      <c r="AC96" s="150"/>
      <c r="AD96" s="114"/>
      <c r="AE96" s="115"/>
      <c r="AF96" s="150"/>
      <c r="AG96" s="115"/>
      <c r="AH96" s="110"/>
      <c r="AI96" s="110"/>
      <c r="AJ96" s="150"/>
      <c r="AK96" s="114"/>
      <c r="AL96" s="115"/>
      <c r="AM96" s="150"/>
      <c r="AN96" s="115"/>
      <c r="AO96" s="110"/>
      <c r="AP96" s="110"/>
      <c r="AQ96" s="150"/>
      <c r="AR96" s="114"/>
      <c r="AS96" s="115"/>
      <c r="AT96" s="150"/>
      <c r="AU96" s="115"/>
      <c r="AV96" s="110"/>
      <c r="AW96" s="110"/>
      <c r="AX96" s="150"/>
    </row>
    <row r="97" spans="2:50" ht="12.75">
      <c r="B97" s="108"/>
      <c r="C97" s="115"/>
      <c r="D97" s="115"/>
      <c r="E97" s="115"/>
      <c r="F97" s="110"/>
      <c r="G97" s="110"/>
      <c r="H97" s="151"/>
      <c r="I97" s="108"/>
      <c r="J97" s="115"/>
      <c r="K97" s="115"/>
      <c r="L97" s="115"/>
      <c r="M97" s="110"/>
      <c r="N97" s="110"/>
      <c r="O97" s="151"/>
      <c r="P97" s="108"/>
      <c r="Q97" s="115"/>
      <c r="R97" s="115"/>
      <c r="S97" s="115"/>
      <c r="T97" s="110"/>
      <c r="U97" s="110"/>
      <c r="V97" s="151"/>
      <c r="W97" s="108"/>
      <c r="X97" s="115"/>
      <c r="Y97" s="115"/>
      <c r="Z97" s="115"/>
      <c r="AA97" s="110"/>
      <c r="AB97" s="110"/>
      <c r="AC97" s="151"/>
      <c r="AD97" s="108"/>
      <c r="AE97" s="115"/>
      <c r="AF97" s="115"/>
      <c r="AG97" s="115"/>
      <c r="AH97" s="110"/>
      <c r="AI97" s="110"/>
      <c r="AJ97" s="151"/>
      <c r="AK97" s="108"/>
      <c r="AL97" s="115"/>
      <c r="AM97" s="115"/>
      <c r="AN97" s="115"/>
      <c r="AO97" s="110"/>
      <c r="AP97" s="110"/>
      <c r="AQ97" s="151"/>
      <c r="AR97" s="108"/>
      <c r="AS97" s="115"/>
      <c r="AT97" s="115"/>
      <c r="AU97" s="115"/>
      <c r="AV97" s="110"/>
      <c r="AW97" s="110"/>
      <c r="AX97" s="151"/>
    </row>
    <row r="98" spans="7:50" ht="13.5" thickBot="1">
      <c r="G98" s="129"/>
      <c r="H98" s="129"/>
      <c r="N98" s="129"/>
      <c r="O98" s="129"/>
      <c r="U98" s="129"/>
      <c r="V98" s="129"/>
      <c r="AB98" s="129"/>
      <c r="AC98" s="129"/>
      <c r="AI98" s="129"/>
      <c r="AJ98" s="129"/>
      <c r="AP98" s="129"/>
      <c r="AQ98" s="129"/>
      <c r="AW98" s="129"/>
      <c r="AX98" s="129"/>
    </row>
    <row r="99" spans="2:50" ht="16.5" thickBot="1">
      <c r="B99" s="565" t="s">
        <v>119</v>
      </c>
      <c r="C99" s="566"/>
      <c r="D99" s="566"/>
      <c r="E99" s="566"/>
      <c r="F99" s="566"/>
      <c r="G99" s="566"/>
      <c r="H99" s="567"/>
      <c r="I99" s="565" t="s">
        <v>139</v>
      </c>
      <c r="J99" s="566"/>
      <c r="K99" s="566"/>
      <c r="L99" s="566"/>
      <c r="M99" s="566"/>
      <c r="N99" s="566"/>
      <c r="O99" s="567"/>
      <c r="P99" s="565" t="s">
        <v>149</v>
      </c>
      <c r="Q99" s="566"/>
      <c r="R99" s="566"/>
      <c r="S99" s="566"/>
      <c r="T99" s="566"/>
      <c r="U99" s="566"/>
      <c r="V99" s="262"/>
      <c r="W99" s="565" t="s">
        <v>153</v>
      </c>
      <c r="X99" s="566"/>
      <c r="Y99" s="566"/>
      <c r="Z99" s="566"/>
      <c r="AA99" s="566"/>
      <c r="AB99" s="566"/>
      <c r="AC99" s="567"/>
      <c r="AD99" s="565" t="s">
        <v>160</v>
      </c>
      <c r="AE99" s="566"/>
      <c r="AF99" s="566"/>
      <c r="AG99" s="566"/>
      <c r="AH99" s="566"/>
      <c r="AI99" s="566"/>
      <c r="AJ99" s="567"/>
      <c r="AK99" s="565" t="s">
        <v>167</v>
      </c>
      <c r="AL99" s="566"/>
      <c r="AM99" s="566"/>
      <c r="AN99" s="566"/>
      <c r="AO99" s="566"/>
      <c r="AP99" s="566"/>
      <c r="AQ99" s="567"/>
      <c r="AR99" s="565" t="s">
        <v>174</v>
      </c>
      <c r="AS99" s="566"/>
      <c r="AT99" s="566"/>
      <c r="AU99" s="566"/>
      <c r="AV99" s="566"/>
      <c r="AW99" s="566"/>
      <c r="AX99" s="567"/>
    </row>
    <row r="100" spans="2:50" ht="20.25" customHeight="1">
      <c r="B100" s="256" t="s">
        <v>242</v>
      </c>
      <c r="C100" s="152" t="s">
        <v>241</v>
      </c>
      <c r="D100" s="152" t="s">
        <v>61</v>
      </c>
      <c r="E100" s="152" t="s">
        <v>99</v>
      </c>
      <c r="F100" s="152" t="s">
        <v>102</v>
      </c>
      <c r="G100" s="152" t="s">
        <v>106</v>
      </c>
      <c r="H100" s="153" t="s">
        <v>103</v>
      </c>
      <c r="I100" s="256" t="s">
        <v>242</v>
      </c>
      <c r="J100" s="152" t="s">
        <v>241</v>
      </c>
      <c r="K100" s="152" t="s">
        <v>61</v>
      </c>
      <c r="L100" s="152" t="s">
        <v>99</v>
      </c>
      <c r="M100" s="152" t="s">
        <v>102</v>
      </c>
      <c r="N100" s="152" t="s">
        <v>106</v>
      </c>
      <c r="O100" s="153" t="s">
        <v>103</v>
      </c>
      <c r="P100" s="256" t="s">
        <v>242</v>
      </c>
      <c r="Q100" s="152" t="s">
        <v>241</v>
      </c>
      <c r="R100" s="152" t="s">
        <v>61</v>
      </c>
      <c r="S100" s="152" t="s">
        <v>99</v>
      </c>
      <c r="T100" s="152" t="s">
        <v>102</v>
      </c>
      <c r="U100" s="152" t="s">
        <v>106</v>
      </c>
      <c r="V100" s="153" t="s">
        <v>103</v>
      </c>
      <c r="W100" s="256" t="s">
        <v>242</v>
      </c>
      <c r="X100" s="152" t="s">
        <v>241</v>
      </c>
      <c r="Y100" s="152" t="s">
        <v>61</v>
      </c>
      <c r="Z100" s="152" t="s">
        <v>99</v>
      </c>
      <c r="AA100" s="152" t="s">
        <v>102</v>
      </c>
      <c r="AB100" s="152" t="s">
        <v>106</v>
      </c>
      <c r="AC100" s="153" t="s">
        <v>103</v>
      </c>
      <c r="AD100" s="256" t="s">
        <v>242</v>
      </c>
      <c r="AE100" s="152" t="s">
        <v>241</v>
      </c>
      <c r="AF100" s="152" t="s">
        <v>61</v>
      </c>
      <c r="AG100" s="152" t="s">
        <v>99</v>
      </c>
      <c r="AH100" s="152" t="s">
        <v>102</v>
      </c>
      <c r="AI100" s="152" t="s">
        <v>106</v>
      </c>
      <c r="AJ100" s="153" t="s">
        <v>103</v>
      </c>
      <c r="AK100" s="256" t="s">
        <v>242</v>
      </c>
      <c r="AL100" s="152" t="s">
        <v>241</v>
      </c>
      <c r="AM100" s="152" t="s">
        <v>61</v>
      </c>
      <c r="AN100" s="152" t="s">
        <v>99</v>
      </c>
      <c r="AO100" s="152" t="s">
        <v>102</v>
      </c>
      <c r="AP100" s="152" t="s">
        <v>106</v>
      </c>
      <c r="AQ100" s="153" t="s">
        <v>103</v>
      </c>
      <c r="AR100" s="256" t="s">
        <v>242</v>
      </c>
      <c r="AS100" s="152" t="s">
        <v>241</v>
      </c>
      <c r="AT100" s="152" t="s">
        <v>61</v>
      </c>
      <c r="AU100" s="152" t="s">
        <v>99</v>
      </c>
      <c r="AV100" s="152" t="s">
        <v>102</v>
      </c>
      <c r="AW100" s="152" t="s">
        <v>106</v>
      </c>
      <c r="AX100" s="153" t="s">
        <v>103</v>
      </c>
    </row>
    <row r="101" spans="1:50" ht="21" customHeight="1" thickBot="1">
      <c r="A101" s="301" t="s">
        <v>271</v>
      </c>
      <c r="B101" s="302">
        <f>+C17-CG17</f>
        <v>147</v>
      </c>
      <c r="C101" s="257">
        <f>SUM(C30,C43,C56,C69,C82,C95)</f>
        <v>147</v>
      </c>
      <c r="D101" s="258">
        <f>IF(C101&gt;0,(+H101/E101)*100," ")</f>
        <v>90.51027564415445</v>
      </c>
      <c r="E101" s="257">
        <f>SUM(E30,E43,E56,E69,E82,E95)</f>
        <v>116781</v>
      </c>
      <c r="F101" s="321">
        <f>IF(C101&gt;0,E101/C101," ")</f>
        <v>794.4285714285714</v>
      </c>
      <c r="G101" s="258">
        <f>IF(C101&gt;0,H101/C101," ")</f>
        <v>719.0394897959184</v>
      </c>
      <c r="H101" s="259">
        <f>SUM(H30,H43,H56,H69,H82,H95)</f>
        <v>105698.80500000001</v>
      </c>
      <c r="I101" s="302">
        <f>+J17-CH17</f>
        <v>82</v>
      </c>
      <c r="J101" s="257">
        <f>SUM(J30,J43,J56,J69,J82,J95)</f>
        <v>82</v>
      </c>
      <c r="K101" s="258">
        <f>IF(J101&gt;0,(+O101/L101)*100," ")</f>
        <v>98.77219661819203</v>
      </c>
      <c r="L101" s="257">
        <f>SUM(L30,L43,L56,L69,L82,L95)</f>
        <v>64226</v>
      </c>
      <c r="M101" s="321">
        <f>IF(J101&gt;0,L101/J101," ")</f>
        <v>783.2439024390244</v>
      </c>
      <c r="N101" s="258">
        <f>IF(J101&gt;0,O101/J101," ")</f>
        <v>773.6272073170733</v>
      </c>
      <c r="O101" s="259">
        <f>SUM(O30,O43,O56,O69,O82,O95)</f>
        <v>63437.43100000001</v>
      </c>
      <c r="P101" s="302">
        <f>+Q17-CI17</f>
        <v>66</v>
      </c>
      <c r="Q101" s="257">
        <f>SUM(Q30,Q43,Q56,Q69,Q82,Q95)</f>
        <v>66</v>
      </c>
      <c r="R101" s="258">
        <f>IF(Q101&gt;0,(+V101/S101)*100," ")</f>
        <v>95.08984850046377</v>
      </c>
      <c r="S101" s="257">
        <f>SUM(S30,S43,S56,S69,S82,S95)</f>
        <v>48515</v>
      </c>
      <c r="T101" s="321">
        <f>IF(Q101&gt;0,S101/Q101," ")</f>
        <v>735.0757575757576</v>
      </c>
      <c r="U101" s="258">
        <f>IF(Q101&gt;0,V101/Q101," ")</f>
        <v>698.9824242424243</v>
      </c>
      <c r="V101" s="259">
        <f>SUM(V30,V43,V56,V69,V82,V95)</f>
        <v>46132.840000000004</v>
      </c>
      <c r="W101" s="302">
        <f>+X17-CJ17</f>
        <v>0</v>
      </c>
      <c r="X101" s="257">
        <f>SUM(X30,X43,X56,X69,X82,X95)</f>
        <v>0</v>
      </c>
      <c r="Y101" s="258" t="str">
        <f>IF(X101&gt;0,(+AC101/Z101)*100," ")</f>
        <v> </v>
      </c>
      <c r="Z101" s="257">
        <f>SUM(Z30,Z43,Z56,Z69,Z82,Z95)</f>
        <v>0</v>
      </c>
      <c r="AA101" s="321" t="str">
        <f>IF(X101&gt;0,Z101/X101," ")</f>
        <v> </v>
      </c>
      <c r="AB101" s="258" t="str">
        <f>IF(X101&gt;0,AC101/X101," ")</f>
        <v> </v>
      </c>
      <c r="AC101" s="259">
        <f>SUM(AC30,AC43,AC56,AC69,AC82,AC95)</f>
        <v>0</v>
      </c>
      <c r="AD101" s="302">
        <f>+AE17-CK17</f>
        <v>0</v>
      </c>
      <c r="AE101" s="257">
        <f>SUM(AE30,AE43,AE56,AE69,AE82,AE95)</f>
        <v>0</v>
      </c>
      <c r="AF101" s="258" t="str">
        <f>IF(AE101&gt;0,(+AJ101/AG101)*100," ")</f>
        <v> </v>
      </c>
      <c r="AG101" s="257">
        <f>SUM(AG30,AG43,AG56,AG69,AG82,AG95)</f>
        <v>0</v>
      </c>
      <c r="AH101" s="321" t="str">
        <f>IF(AE101&gt;0,AG101/AE101," ")</f>
        <v> </v>
      </c>
      <c r="AI101" s="258" t="str">
        <f>IF(AE101&gt;0,AJ101/AE101," ")</f>
        <v> </v>
      </c>
      <c r="AJ101" s="259">
        <f>SUM(AJ30,AJ43,AJ56,AJ69,AJ82,AJ95)</f>
        <v>0</v>
      </c>
      <c r="AK101" s="302">
        <f>+AL17-CL17</f>
        <v>0</v>
      </c>
      <c r="AL101" s="257">
        <f>SUM(AL30,AL43,AL56,AL69,AL82,AL95)</f>
        <v>0</v>
      </c>
      <c r="AM101" s="258" t="str">
        <f>IF(AL101&gt;0,(+AQ101/AN101)*100," ")</f>
        <v> </v>
      </c>
      <c r="AN101" s="257">
        <f>SUM(AN30,AN43,AN56,AN69,AN82,AN95)</f>
        <v>0</v>
      </c>
      <c r="AO101" s="321" t="str">
        <f>IF(AL101&gt;0,AN101/AL101," ")</f>
        <v> </v>
      </c>
      <c r="AP101" s="258" t="str">
        <f>IF(AL101&gt;0,AQ101/AL101," ")</f>
        <v> </v>
      </c>
      <c r="AQ101" s="259">
        <f>SUM(AQ30,AQ43,AQ56,AQ69,AQ82,AQ95)</f>
        <v>0</v>
      </c>
      <c r="AR101" s="302">
        <f>+AS17-CM17</f>
        <v>0</v>
      </c>
      <c r="AS101" s="257">
        <f>SUM(AS30,AS43,AS56,AS69,AS82,AS95)</f>
        <v>0</v>
      </c>
      <c r="AT101" s="258" t="str">
        <f>IF(AS101&gt;0,(+AX101/AU101)*100," ")</f>
        <v> </v>
      </c>
      <c r="AU101" s="257">
        <f>SUM(AU30,AU43,AU56,AU69,AU82,AU95)</f>
        <v>0</v>
      </c>
      <c r="AV101" s="321" t="str">
        <f>IF(AS101&gt;0,AU101/AS101," ")</f>
        <v> </v>
      </c>
      <c r="AW101" s="258" t="str">
        <f>IF(AS101&gt;0,AX101/AS101," ")</f>
        <v> </v>
      </c>
      <c r="AX101" s="259">
        <f>SUM(AX30,AX43,AX56,AX69,AX82,AX95)</f>
        <v>0</v>
      </c>
    </row>
    <row r="102" spans="2:50" ht="20.25" customHeight="1">
      <c r="B102" s="253" t="s">
        <v>243</v>
      </c>
      <c r="C102" s="254">
        <f>+B101-C101</f>
        <v>0</v>
      </c>
      <c r="D102" s="115"/>
      <c r="E102" s="115"/>
      <c r="F102" s="108"/>
      <c r="G102" s="108"/>
      <c r="H102" s="260"/>
      <c r="I102" s="253" t="s">
        <v>243</v>
      </c>
      <c r="J102" s="254">
        <f>+I101-J101</f>
        <v>0</v>
      </c>
      <c r="K102" s="115"/>
      <c r="L102" s="115"/>
      <c r="M102" s="108"/>
      <c r="N102" s="108"/>
      <c r="O102" s="260"/>
      <c r="P102" s="253" t="s">
        <v>243</v>
      </c>
      <c r="Q102" s="254">
        <f>+P101-Q101</f>
        <v>0</v>
      </c>
      <c r="R102" s="115"/>
      <c r="S102" s="115"/>
      <c r="T102" s="108"/>
      <c r="U102" s="108"/>
      <c r="V102" s="260"/>
      <c r="W102" s="253" t="s">
        <v>243</v>
      </c>
      <c r="X102" s="254">
        <f>+W101-X101</f>
        <v>0</v>
      </c>
      <c r="Y102" s="115"/>
      <c r="Z102" s="115"/>
      <c r="AA102" s="108"/>
      <c r="AB102" s="108"/>
      <c r="AC102" s="260"/>
      <c r="AD102" s="253" t="s">
        <v>243</v>
      </c>
      <c r="AE102" s="254">
        <f>+AD101-AE101</f>
        <v>0</v>
      </c>
      <c r="AF102" s="115"/>
      <c r="AG102" s="115"/>
      <c r="AH102" s="108"/>
      <c r="AI102" s="108"/>
      <c r="AJ102" s="260"/>
      <c r="AK102" s="253" t="s">
        <v>243</v>
      </c>
      <c r="AL102" s="254">
        <f>+AK101-AL101</f>
        <v>0</v>
      </c>
      <c r="AM102" s="115"/>
      <c r="AN102" s="115"/>
      <c r="AO102" s="108"/>
      <c r="AP102" s="108"/>
      <c r="AQ102" s="260"/>
      <c r="AR102" s="253" t="s">
        <v>243</v>
      </c>
      <c r="AS102" s="254">
        <f>+AR101-AS101</f>
        <v>0</v>
      </c>
      <c r="AT102" s="115"/>
      <c r="AU102" s="115"/>
      <c r="AV102" s="108"/>
      <c r="AW102" s="108"/>
      <c r="AX102" s="260"/>
    </row>
    <row r="103" spans="1:50" ht="13.5" thickBot="1">
      <c r="A103" s="252"/>
      <c r="B103" s="147" t="s">
        <v>244</v>
      </c>
      <c r="C103" s="255">
        <f>IF(B101&gt;0,+C101/B101," ")</f>
        <v>1</v>
      </c>
      <c r="D103" s="149"/>
      <c r="E103" s="149"/>
      <c r="F103" s="129"/>
      <c r="G103" s="129"/>
      <c r="H103" s="261"/>
      <c r="I103" s="147" t="s">
        <v>244</v>
      </c>
      <c r="J103" s="255">
        <f>IF(I101&gt;0,+J101/I101," ")</f>
        <v>1</v>
      </c>
      <c r="K103" s="149"/>
      <c r="L103" s="149"/>
      <c r="M103" s="129"/>
      <c r="N103" s="129"/>
      <c r="O103" s="261"/>
      <c r="P103" s="147" t="s">
        <v>244</v>
      </c>
      <c r="Q103" s="255">
        <f>IF(P101&gt;0,+Q101/P101," ")</f>
        <v>1</v>
      </c>
      <c r="R103" s="149"/>
      <c r="S103" s="149"/>
      <c r="T103" s="129"/>
      <c r="U103" s="129"/>
      <c r="V103" s="261"/>
      <c r="W103" s="147" t="s">
        <v>244</v>
      </c>
      <c r="X103" s="255" t="str">
        <f>IF(W101&gt;0,+X101/W101," ")</f>
        <v> </v>
      </c>
      <c r="Y103" s="149"/>
      <c r="Z103" s="149"/>
      <c r="AA103" s="129"/>
      <c r="AB103" s="129"/>
      <c r="AC103" s="261"/>
      <c r="AD103" s="147" t="s">
        <v>244</v>
      </c>
      <c r="AE103" s="255" t="str">
        <f>IF(AD101&gt;0,+AE101/AD101," ")</f>
        <v> </v>
      </c>
      <c r="AF103" s="149"/>
      <c r="AG103" s="149"/>
      <c r="AH103" s="129"/>
      <c r="AI103" s="129"/>
      <c r="AJ103" s="261"/>
      <c r="AK103" s="147" t="s">
        <v>244</v>
      </c>
      <c r="AL103" s="255" t="str">
        <f>IF(AK101&gt;0,+AL101/AK101," ")</f>
        <v> </v>
      </c>
      <c r="AM103" s="149"/>
      <c r="AN103" s="149"/>
      <c r="AO103" s="129"/>
      <c r="AP103" s="129"/>
      <c r="AQ103" s="261"/>
      <c r="AR103" s="147" t="s">
        <v>244</v>
      </c>
      <c r="AS103" s="255" t="str">
        <f>IF(AR101&gt;0,+AS101/AR101," ")</f>
        <v> </v>
      </c>
      <c r="AT103" s="149"/>
      <c r="AU103" s="149"/>
      <c r="AV103" s="129"/>
      <c r="AW103" s="129"/>
      <c r="AX103" s="261"/>
    </row>
    <row r="104" spans="2:44" ht="12.75">
      <c r="B104" s="303" t="s">
        <v>271</v>
      </c>
      <c r="I104" s="303" t="s">
        <v>271</v>
      </c>
      <c r="P104" s="303" t="s">
        <v>271</v>
      </c>
      <c r="W104" s="303" t="s">
        <v>271</v>
      </c>
      <c r="AD104" s="303" t="s">
        <v>271</v>
      </c>
      <c r="AK104" s="303" t="s">
        <v>271</v>
      </c>
      <c r="AR104" s="303" t="s">
        <v>271</v>
      </c>
    </row>
    <row r="115" spans="1:6" ht="12.75">
      <c r="A115" s="445" t="s">
        <v>335</v>
      </c>
      <c r="B115" s="446"/>
      <c r="C115" s="446"/>
      <c r="D115" s="446"/>
      <c r="E115" s="446"/>
      <c r="F115" s="446"/>
    </row>
    <row r="116" spans="1:6" ht="12.75">
      <c r="A116" s="447" t="s">
        <v>336</v>
      </c>
      <c r="B116" s="446"/>
      <c r="C116" s="446"/>
      <c r="D116" s="446"/>
      <c r="E116" s="446"/>
      <c r="F116" s="446"/>
    </row>
  </sheetData>
  <sheetProtection sheet="1" objects="1" scenarios="1" formatColumns="0" formatRows="0"/>
  <mergeCells count="25">
    <mergeCell ref="CF3:CI3"/>
    <mergeCell ref="CQ4:CV4"/>
    <mergeCell ref="CQ5:CV5"/>
    <mergeCell ref="R4:T4"/>
    <mergeCell ref="BT4:BX4"/>
    <mergeCell ref="AZ3:BE3"/>
    <mergeCell ref="AR99:AX99"/>
    <mergeCell ref="AW4:AX4"/>
    <mergeCell ref="AM4:AO4"/>
    <mergeCell ref="AT4:AV4"/>
    <mergeCell ref="A2:F2"/>
    <mergeCell ref="I99:O99"/>
    <mergeCell ref="P99:U99"/>
    <mergeCell ref="W99:AC99"/>
    <mergeCell ref="M4:O4"/>
    <mergeCell ref="U4:V4"/>
    <mergeCell ref="A1:F1"/>
    <mergeCell ref="AD99:AJ99"/>
    <mergeCell ref="AK99:AQ99"/>
    <mergeCell ref="B99:H99"/>
    <mergeCell ref="AI4:AJ4"/>
    <mergeCell ref="AP4:AQ4"/>
    <mergeCell ref="D4:F4"/>
    <mergeCell ref="A4:C4"/>
    <mergeCell ref="AF4:AH4"/>
  </mergeCells>
  <conditionalFormatting sqref="BC7:BC16">
    <cfRule type="cellIs" priority="1" dxfId="10" operator="lessThan" stopIfTrue="1">
      <formula>BA7</formula>
    </cfRule>
  </conditionalFormatting>
  <conditionalFormatting sqref="BG7:BG16">
    <cfRule type="expression" priority="2" dxfId="10" stopIfTrue="1">
      <formula>$CC7&lt;1</formula>
    </cfRule>
  </conditionalFormatting>
  <conditionalFormatting sqref="CG7:CG16">
    <cfRule type="expression" priority="3" dxfId="10" stopIfTrue="1">
      <formula>$C7=0</formula>
    </cfRule>
  </conditionalFormatting>
  <conditionalFormatting sqref="CH7:CH16">
    <cfRule type="expression" priority="4" dxfId="10" stopIfTrue="1">
      <formula>$J7=0</formula>
    </cfRule>
  </conditionalFormatting>
  <conditionalFormatting sqref="CI7:CI16">
    <cfRule type="expression" priority="5" dxfId="10" stopIfTrue="1">
      <formula>$Q7=0</formula>
    </cfRule>
  </conditionalFormatting>
  <conditionalFormatting sqref="CJ7:CJ16">
    <cfRule type="expression" priority="6" dxfId="10" stopIfTrue="1">
      <formula>$X7=0</formula>
    </cfRule>
  </conditionalFormatting>
  <conditionalFormatting sqref="CK7:CK16">
    <cfRule type="expression" priority="7" dxfId="10" stopIfTrue="1">
      <formula>$AE7=0</formula>
    </cfRule>
  </conditionalFormatting>
  <conditionalFormatting sqref="CL7:CL16">
    <cfRule type="expression" priority="8" dxfId="10" stopIfTrue="1">
      <formula>$AL7=0</formula>
    </cfRule>
  </conditionalFormatting>
  <conditionalFormatting sqref="CM7:CM16">
    <cfRule type="expression" priority="9" dxfId="10" stopIfTrue="1">
      <formula>$AS7=0</formula>
    </cfRule>
  </conditionalFormatting>
  <conditionalFormatting sqref="BO9:BO15">
    <cfRule type="cellIs" priority="10" dxfId="10" operator="lessThan" stopIfTrue="1">
      <formula>1</formula>
    </cfRule>
  </conditionalFormatting>
  <printOptions/>
  <pageMargins left="0.5" right="0.25" top="0.7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4"/>
  <sheetViews>
    <sheetView tabSelected="1" zoomScalePageLayoutView="0" workbookViewId="0" topLeftCell="A1">
      <selection activeCell="B1" sqref="B1"/>
    </sheetView>
  </sheetViews>
  <sheetFormatPr defaultColWidth="9.33203125" defaultRowHeight="12.75"/>
  <cols>
    <col min="1" max="1" width="6.33203125" style="0" customWidth="1"/>
    <col min="2" max="2" width="31.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8" width="13.5" style="0" customWidth="1"/>
    <col min="9" max="9" width="15" style="0" customWidth="1"/>
    <col min="10" max="10" width="4.1601562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6" style="0" customWidth="1"/>
    <col min="22" max="22" width="8.66015625" style="0" customWidth="1"/>
    <col min="23" max="23" width="7.16015625" style="0" customWidth="1"/>
    <col min="24" max="24" width="3.83203125" style="0" customWidth="1"/>
    <col min="25" max="25" width="3.6601562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6.25" customHeight="1" thickBot="1">
      <c r="B1" s="1" t="s">
        <v>4</v>
      </c>
      <c r="E1" s="60" t="s">
        <v>54</v>
      </c>
      <c r="F1" s="58" t="s">
        <v>0</v>
      </c>
      <c r="G1" s="61">
        <f>+C4</f>
        <v>55</v>
      </c>
      <c r="K1" s="50" t="s">
        <v>36</v>
      </c>
      <c r="L1" s="51"/>
      <c r="M1" s="51"/>
      <c r="N1" s="51"/>
      <c r="O1" s="52"/>
      <c r="R1" s="497" t="s">
        <v>21</v>
      </c>
      <c r="S1" s="498"/>
      <c r="T1" s="498"/>
      <c r="U1" s="498"/>
      <c r="V1" s="498"/>
      <c r="W1" s="499"/>
      <c r="AA1" s="15" t="s">
        <v>95</v>
      </c>
    </row>
    <row r="2" spans="5:32" ht="13.5" thickBot="1">
      <c r="E2" s="495" t="s">
        <v>2</v>
      </c>
      <c r="F2" s="496"/>
      <c r="G2" s="62">
        <f>+C6</f>
        <v>361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12" t="s">
        <v>379</v>
      </c>
      <c r="AD2" s="513"/>
      <c r="AE2" s="513"/>
      <c r="AF2" s="514"/>
    </row>
    <row r="3" spans="2:32" ht="19.5" thickBot="1">
      <c r="B3" s="1" t="s">
        <v>218</v>
      </c>
      <c r="E3" s="495" t="s">
        <v>1</v>
      </c>
      <c r="F3" s="496"/>
      <c r="G3" s="63">
        <f>+C5</f>
        <v>19855</v>
      </c>
      <c r="I3" s="74">
        <f>+S38</f>
        <v>1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7150</v>
      </c>
      <c r="O3" s="70">
        <f>PRODUCT(L3,N3)/100</f>
        <v>611.325</v>
      </c>
      <c r="R3" s="46" t="s">
        <v>10</v>
      </c>
      <c r="S3" s="6" t="s">
        <v>22</v>
      </c>
      <c r="T3" s="500" t="s">
        <v>23</v>
      </c>
      <c r="U3" s="500"/>
      <c r="V3" s="500" t="s">
        <v>24</v>
      </c>
      <c r="W3" s="509"/>
      <c r="AA3" s="507" t="s">
        <v>6</v>
      </c>
      <c r="AB3" s="508"/>
      <c r="AC3" s="515" t="s">
        <v>383</v>
      </c>
      <c r="AD3" s="516"/>
      <c r="AE3" s="516"/>
      <c r="AF3" s="517"/>
    </row>
    <row r="4" spans="2:32" ht="13.5" thickBot="1">
      <c r="B4" s="4" t="s">
        <v>0</v>
      </c>
      <c r="C4" s="88">
        <v>55</v>
      </c>
      <c r="E4" s="523" t="s">
        <v>55</v>
      </c>
      <c r="F4" s="524"/>
      <c r="G4" s="67">
        <f>+C7</f>
        <v>122.5</v>
      </c>
      <c r="I4" s="75">
        <f>IF(G1&gt;0,+S38/G1," ")</f>
        <v>0.01818181818181818</v>
      </c>
      <c r="K4" s="53" t="str">
        <f>CONCATENATE(E40,E41)</f>
        <v>Corn</v>
      </c>
      <c r="L4" s="170">
        <v>5.8</v>
      </c>
      <c r="M4" s="440" t="str">
        <f>+E$42</f>
        <v>Lbs</v>
      </c>
      <c r="N4" s="5">
        <f>+E93</f>
        <v>0</v>
      </c>
      <c r="O4" s="70">
        <f>PRODUCT(L4,N4)/100</f>
        <v>0</v>
      </c>
      <c r="R4" s="172">
        <v>39721</v>
      </c>
      <c r="S4" s="100">
        <v>1</v>
      </c>
      <c r="T4" s="510" t="s">
        <v>181</v>
      </c>
      <c r="U4" s="510"/>
      <c r="V4" s="510" t="s">
        <v>334</v>
      </c>
      <c r="W4" s="511"/>
      <c r="AA4" s="507" t="s">
        <v>7</v>
      </c>
      <c r="AB4" s="508"/>
      <c r="AC4" s="515" t="s">
        <v>380</v>
      </c>
      <c r="AD4" s="516"/>
      <c r="AE4" s="516"/>
      <c r="AF4" s="517"/>
    </row>
    <row r="5" spans="2:32" ht="15" thickBot="1">
      <c r="B5" s="4" t="s">
        <v>1</v>
      </c>
      <c r="C5" s="88">
        <v>19855</v>
      </c>
      <c r="E5" s="525" t="s">
        <v>90</v>
      </c>
      <c r="F5" s="526"/>
      <c r="G5" s="79">
        <f>PRODUCT(G2,G4)/100</f>
        <v>442.225</v>
      </c>
      <c r="K5" s="53" t="str">
        <f>CONCATENATE(F40,F41)</f>
        <v>Round Bales</v>
      </c>
      <c r="L5" s="170">
        <v>50</v>
      </c>
      <c r="M5" s="440" t="str">
        <f>+F$42</f>
        <v>Bales</v>
      </c>
      <c r="N5" s="5">
        <f>+F93</f>
        <v>14</v>
      </c>
      <c r="O5" s="70">
        <f>PRODUCT(L5,N5)</f>
        <v>700</v>
      </c>
      <c r="R5" s="102"/>
      <c r="S5" s="100"/>
      <c r="T5" s="501"/>
      <c r="U5" s="501"/>
      <c r="V5" s="501"/>
      <c r="W5" s="502"/>
      <c r="AA5" s="17" t="s">
        <v>8</v>
      </c>
      <c r="AB5" s="18"/>
      <c r="AC5" s="515" t="s">
        <v>382</v>
      </c>
      <c r="AD5" s="516"/>
      <c r="AE5" s="516"/>
      <c r="AF5" s="517"/>
    </row>
    <row r="6" spans="2:32" ht="13.5" thickBot="1">
      <c r="B6" s="4" t="s">
        <v>2</v>
      </c>
      <c r="C6" s="226">
        <f>IF(C4&gt;0,+C5/C4," ")</f>
        <v>361</v>
      </c>
      <c r="E6" s="495" t="s">
        <v>187</v>
      </c>
      <c r="F6" s="496"/>
      <c r="G6" s="68">
        <f>+O20</f>
        <v>43.92638181818182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1"/>
      <c r="U6" s="501"/>
      <c r="V6" s="501"/>
      <c r="W6" s="502"/>
      <c r="AA6" s="19" t="s">
        <v>9</v>
      </c>
      <c r="AB6" s="20"/>
      <c r="AC6" s="520" t="s">
        <v>381</v>
      </c>
      <c r="AD6" s="521"/>
      <c r="AE6" s="521"/>
      <c r="AF6" s="522"/>
    </row>
    <row r="7" spans="2:28" ht="15" thickBot="1">
      <c r="B7" s="80" t="s">
        <v>121</v>
      </c>
      <c r="C7" s="89">
        <v>122.5</v>
      </c>
      <c r="E7" s="531" t="s">
        <v>89</v>
      </c>
      <c r="F7" s="532"/>
      <c r="G7" s="67">
        <f>SUM(G5,G6)</f>
        <v>486.15138181818185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0</v>
      </c>
      <c r="O7" s="70">
        <f>PRODUCT(L7,N7)</f>
        <v>0</v>
      </c>
      <c r="R7" s="102"/>
      <c r="S7" s="100"/>
      <c r="T7" s="501"/>
      <c r="U7" s="501"/>
      <c r="V7" s="501"/>
      <c r="W7" s="502"/>
      <c r="AB7" s="5"/>
    </row>
    <row r="8" spans="2:28" ht="13.5" thickBot="1">
      <c r="B8" s="4" t="s">
        <v>41</v>
      </c>
      <c r="C8" s="90">
        <v>39713</v>
      </c>
      <c r="E8" s="81" t="s">
        <v>123</v>
      </c>
      <c r="F8" s="59" t="s">
        <v>122</v>
      </c>
      <c r="G8" s="86">
        <v>440</v>
      </c>
      <c r="I8" s="85">
        <f>IF(C4&gt;0,(+G6/(G8-C6))," ")</f>
        <v>0.5560301495972382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2090</v>
      </c>
      <c r="O8" s="70">
        <f>PRODUCT(L8,N8)/100</f>
        <v>240.35</v>
      </c>
      <c r="R8" s="102"/>
      <c r="S8" s="100"/>
      <c r="T8" s="501"/>
      <c r="U8" s="501"/>
      <c r="V8" s="501"/>
      <c r="W8" s="502"/>
      <c r="Z8" s="14"/>
      <c r="AA8" s="14"/>
      <c r="AB8" s="5"/>
    </row>
    <row r="9" spans="2:28" ht="15.75" customHeight="1" thickBot="1">
      <c r="B9" s="215" t="s">
        <v>3</v>
      </c>
      <c r="C9" s="320">
        <v>42</v>
      </c>
      <c r="E9" s="82" t="s">
        <v>124</v>
      </c>
      <c r="F9" s="9" t="s">
        <v>0</v>
      </c>
      <c r="G9" s="87">
        <v>54</v>
      </c>
      <c r="I9" s="77" t="s">
        <v>60</v>
      </c>
      <c r="K9" s="53" t="str">
        <f>CONCATENATE(J40,J41)</f>
        <v>Mixed Feed</v>
      </c>
      <c r="L9" s="170">
        <v>9.25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501"/>
      <c r="U9" s="501"/>
      <c r="V9" s="501"/>
      <c r="W9" s="502"/>
      <c r="Z9" s="14"/>
      <c r="AA9" s="14"/>
      <c r="AB9" s="5"/>
    </row>
    <row r="10" spans="2:28" ht="16.5" thickBot="1">
      <c r="B10" s="4" t="s">
        <v>40</v>
      </c>
      <c r="C10" s="216">
        <f>+$C$8+C9</f>
        <v>39755</v>
      </c>
      <c r="E10" s="527" t="s">
        <v>56</v>
      </c>
      <c r="F10" s="528"/>
      <c r="G10" s="69">
        <f>IF(G8&gt;0,((G7*G1)/(G8*G9))*100," ")</f>
        <v>112.53504208754208</v>
      </c>
      <c r="I10" s="84">
        <f>IF(C4&gt;0,+(G8-C6)/$C$9," ")</f>
        <v>1.880952380952381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100</v>
      </c>
      <c r="O10" s="71">
        <f>PRODUCT(L10,N10)/100</f>
        <v>10</v>
      </c>
      <c r="R10" s="102"/>
      <c r="S10" s="100"/>
      <c r="T10" s="501"/>
      <c r="U10" s="501"/>
      <c r="V10" s="501"/>
      <c r="W10" s="502"/>
      <c r="Z10" s="14"/>
      <c r="AA10" s="14"/>
      <c r="AB10" s="5"/>
    </row>
    <row r="11" spans="2:28" ht="24" customHeight="1" thickBot="1">
      <c r="B11" s="5"/>
      <c r="C11" s="83"/>
      <c r="E11" s="529" t="s">
        <v>57</v>
      </c>
      <c r="F11" s="530"/>
      <c r="G11" s="3"/>
      <c r="K11" s="232" t="s">
        <v>87</v>
      </c>
      <c r="L11" s="228" t="s">
        <v>224</v>
      </c>
      <c r="M11" s="229">
        <f>+O11/C4</f>
        <v>28.39409090909091</v>
      </c>
      <c r="N11" s="231" t="s">
        <v>38</v>
      </c>
      <c r="O11" s="227">
        <f>SUM(O3:O10)</f>
        <v>1561.675</v>
      </c>
      <c r="R11" s="102"/>
      <c r="S11" s="100"/>
      <c r="T11" s="501"/>
      <c r="U11" s="501"/>
      <c r="V11" s="501"/>
      <c r="W11" s="502"/>
      <c r="Z11" s="14"/>
      <c r="AA11" s="14"/>
      <c r="AB11" s="5"/>
    </row>
    <row r="12" spans="1:28" ht="27" customHeight="1" thickBot="1">
      <c r="A12" s="533" t="s">
        <v>318</v>
      </c>
      <c r="B12" s="534"/>
      <c r="C12" s="534"/>
      <c r="D12" s="534"/>
      <c r="E12" s="534"/>
      <c r="F12" s="534"/>
      <c r="G12" s="535"/>
      <c r="H12" s="419"/>
      <c r="K12" s="218" t="s">
        <v>37</v>
      </c>
      <c r="L12" s="51"/>
      <c r="M12" s="51"/>
      <c r="N12" s="217"/>
      <c r="O12" s="174"/>
      <c r="R12" s="102"/>
      <c r="S12" s="100"/>
      <c r="T12" s="501"/>
      <c r="U12" s="501"/>
      <c r="V12" s="501"/>
      <c r="W12" s="502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>
        <f>+F33/C4</f>
        <v>11.6538</v>
      </c>
      <c r="N13" s="231" t="s">
        <v>38</v>
      </c>
      <c r="O13" s="177">
        <f>+F33</f>
        <v>640.9590000000001</v>
      </c>
      <c r="R13" s="102"/>
      <c r="S13" s="100"/>
      <c r="T13" s="501"/>
      <c r="U13" s="501"/>
      <c r="V13" s="501"/>
      <c r="W13" s="502"/>
      <c r="Z13" s="14"/>
      <c r="AA13" s="14"/>
      <c r="AB13" s="5"/>
    </row>
    <row r="14" spans="1:28" ht="24" customHeight="1">
      <c r="A14" s="420" t="s">
        <v>35</v>
      </c>
      <c r="B14" s="421" t="s">
        <v>62</v>
      </c>
      <c r="C14" s="422" t="s">
        <v>63</v>
      </c>
      <c r="D14" s="423" t="s">
        <v>64</v>
      </c>
      <c r="E14" s="423" t="s">
        <v>86</v>
      </c>
      <c r="F14" s="424" t="s">
        <v>18</v>
      </c>
      <c r="G14" s="35"/>
      <c r="H14" s="25"/>
      <c r="I14" s="25"/>
      <c r="K14" s="183"/>
      <c r="L14" s="51"/>
      <c r="M14" s="47"/>
      <c r="N14" s="183"/>
      <c r="O14" s="174"/>
      <c r="R14" s="103"/>
      <c r="S14" s="100"/>
      <c r="T14" s="501"/>
      <c r="U14" s="501"/>
      <c r="V14" s="501"/>
      <c r="W14" s="502"/>
      <c r="Z14" s="14"/>
      <c r="AA14" s="14"/>
      <c r="AB14" s="5"/>
    </row>
    <row r="15" spans="1:28" ht="14.25" customHeight="1">
      <c r="A15" s="91">
        <v>1</v>
      </c>
      <c r="B15" s="185" t="str">
        <f>IF(A15&gt;0,LOOKUP(A15,'Health Treatment'!$AS$7:$AS$107,'Health Treatment'!$AT$7:$AT$43)," ")</f>
        <v>Titanium 5</v>
      </c>
      <c r="C15" s="95">
        <v>55</v>
      </c>
      <c r="D15" s="95">
        <v>1</v>
      </c>
      <c r="E15" s="188">
        <f>IF(A15&gt;0,LOOKUP(A15,'Health Treatment'!$AS$7:$AS$107,'Health Treatment'!$AW$7:$AW$107)*D15," ")</f>
        <v>0.8</v>
      </c>
      <c r="F15" s="64">
        <f>IF(C15&gt;0,+C15*E15," ")</f>
        <v>44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1"/>
      <c r="U15" s="501"/>
      <c r="V15" s="501"/>
      <c r="W15" s="502"/>
      <c r="Y15" s="5"/>
      <c r="Z15" s="5"/>
      <c r="AA15" s="5"/>
      <c r="AB15" s="5"/>
    </row>
    <row r="16" spans="1:28" ht="14.25" customHeight="1" thickBot="1">
      <c r="A16" s="91">
        <v>38</v>
      </c>
      <c r="B16" s="185" t="str">
        <f>IF(A16&gt;0,LOOKUP(A16,'Health Treatment'!$AS$7:$AS$107,'Health Treatment'!$AT$7:$AT$43)," ")</f>
        <v>Vision 7</v>
      </c>
      <c r="C16" s="95">
        <v>55</v>
      </c>
      <c r="D16" s="95">
        <v>2</v>
      </c>
      <c r="E16" s="188">
        <f>IF(A16&gt;0,LOOKUP(A16,'Health Treatment'!$AS$7:$AS$107,'Health Treatment'!$AW$7:$AW$107)*D16," ")</f>
        <v>0.84</v>
      </c>
      <c r="F16" s="64">
        <f aca="true" t="shared" si="0" ref="F16:F23">IF(C16&gt;0,+C16*E16," ")</f>
        <v>46.199999999999996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Treatment'!AF508/'Health Treatment'!AF510,0)</f>
        <v>11.227210526315792</v>
      </c>
      <c r="R16" s="103"/>
      <c r="S16" s="100"/>
      <c r="T16" s="501"/>
      <c r="U16" s="501"/>
      <c r="V16" s="501"/>
      <c r="W16" s="502"/>
      <c r="Y16" s="5"/>
      <c r="Z16" s="5"/>
      <c r="AA16" s="5"/>
      <c r="AB16" s="5"/>
    </row>
    <row r="17" spans="1:28" ht="18" customHeight="1" thickBot="1">
      <c r="A17" s="91">
        <v>44</v>
      </c>
      <c r="B17" s="185" t="str">
        <f>IF(A17&gt;0,LOOKUP(A17,'Health Treatment'!$AS$7:$AS$107,'Health Treatment'!$AT$7:$AT$43)," ")</f>
        <v>Micotil 100</v>
      </c>
      <c r="C17" s="95">
        <v>55</v>
      </c>
      <c r="D17" s="95">
        <v>5.4</v>
      </c>
      <c r="E17" s="188">
        <f>IF(A17&gt;0,LOOKUP(A17,'Health Treatment'!$AS$7:$AS$107,'Health Treatment'!$AW$7:$AW$107)*D17," ")</f>
        <v>7.0200000000000005</v>
      </c>
      <c r="F17" s="64">
        <f t="shared" si="0"/>
        <v>386.1</v>
      </c>
      <c r="G17" s="33"/>
      <c r="H17" s="25"/>
      <c r="I17" s="25"/>
      <c r="K17" s="175" t="s">
        <v>39</v>
      </c>
      <c r="L17" s="538">
        <f>+'Health Treatment'!AF508</f>
        <v>213.31700000000004</v>
      </c>
      <c r="M17" s="539"/>
      <c r="N17" s="176" t="s">
        <v>186</v>
      </c>
      <c r="O17" s="177">
        <f>+'Health Treatment'!AF508/C4</f>
        <v>3.87849090909091</v>
      </c>
      <c r="R17" s="103"/>
      <c r="S17" s="100"/>
      <c r="T17" s="501"/>
      <c r="U17" s="501"/>
      <c r="V17" s="501"/>
      <c r="W17" s="502"/>
      <c r="Y17" s="5"/>
      <c r="Z17" s="5"/>
      <c r="AA17" s="5"/>
      <c r="AB17" s="5"/>
    </row>
    <row r="18" spans="1:28" ht="14.25" customHeight="1">
      <c r="A18" s="92">
        <v>69</v>
      </c>
      <c r="B18" s="185" t="str">
        <f>IF(A18&gt;0,LOOKUP(A18,'Health Treatment'!$AS$7:$AS$107,'Health Treatment'!$AT$7:$AT$43)," ")</f>
        <v>Ivomec Plus 500ml</v>
      </c>
      <c r="C18" s="96">
        <v>55</v>
      </c>
      <c r="D18" s="96">
        <v>3.2</v>
      </c>
      <c r="E18" s="188">
        <f>IF(A18&gt;0,LOOKUP(A18,'Health Treatment'!$AS$7:$AS$107,'Health Treatment'!$AW$7:$AW$107)*D18," ")</f>
        <v>1.0688000000000002</v>
      </c>
      <c r="F18" s="64">
        <f t="shared" si="0"/>
        <v>58.78400000000001</v>
      </c>
      <c r="G18" s="33"/>
      <c r="H18" s="25"/>
      <c r="I18" s="25"/>
      <c r="K18" s="173" t="s">
        <v>53</v>
      </c>
      <c r="L18" s="178"/>
      <c r="M18" s="536" t="s">
        <v>18</v>
      </c>
      <c r="N18" s="536"/>
      <c r="O18" s="179">
        <f>SUM(O11,O13,L17)</f>
        <v>2415.951</v>
      </c>
      <c r="R18" s="103"/>
      <c r="S18" s="100"/>
      <c r="T18" s="501"/>
      <c r="U18" s="501"/>
      <c r="V18" s="501"/>
      <c r="W18" s="502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6"/>
      <c r="L19" s="180"/>
      <c r="M19" s="537"/>
      <c r="N19" s="537"/>
      <c r="O19" s="181"/>
      <c r="R19" s="103"/>
      <c r="S19" s="100"/>
      <c r="T19" s="501"/>
      <c r="U19" s="501"/>
      <c r="V19" s="501"/>
      <c r="W19" s="502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40" t="s">
        <v>183</v>
      </c>
      <c r="N20" s="540"/>
      <c r="O20" s="177">
        <f>+O18/C4</f>
        <v>43.92638181818182</v>
      </c>
      <c r="Q20" s="14"/>
      <c r="R20" s="103"/>
      <c r="S20" s="100"/>
      <c r="T20" s="501"/>
      <c r="U20" s="501"/>
      <c r="V20" s="501"/>
      <c r="W20" s="502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1"/>
      <c r="U21" s="501"/>
      <c r="V21" s="501"/>
      <c r="W21" s="502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1"/>
      <c r="U22" s="501"/>
      <c r="V22" s="501"/>
      <c r="W22" s="502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1"/>
      <c r="U23" s="501"/>
      <c r="V23" s="501"/>
      <c r="W23" s="502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535.0840000000001</v>
      </c>
      <c r="G24" s="39"/>
      <c r="H24" s="25"/>
      <c r="I24" s="25"/>
      <c r="Q24" s="14"/>
      <c r="R24" s="103"/>
      <c r="S24" s="100"/>
      <c r="T24" s="501"/>
      <c r="U24" s="501"/>
      <c r="V24" s="501"/>
      <c r="W24" s="502"/>
      <c r="Y24" s="5"/>
      <c r="Z24" s="5"/>
      <c r="AA24" s="5"/>
      <c r="AB24" s="5"/>
    </row>
    <row r="25" spans="1:28" ht="14.25" customHeight="1">
      <c r="A25" s="94">
        <v>1</v>
      </c>
      <c r="B25" s="187" t="str">
        <f>IF(A25&gt;0,LOOKUP(A25,'Health Treatment'!$AS$7:$AS$107,'Health Treatment'!$AT$7:$AT$43)," ")</f>
        <v>Titanium 5</v>
      </c>
      <c r="C25" s="98">
        <v>55</v>
      </c>
      <c r="D25" s="98">
        <v>1</v>
      </c>
      <c r="E25" s="188">
        <f>IF(A25&gt;0,LOOKUP(A25,'Health Treatment'!$AS$7:$AS$107,'Health Treatment'!$AW$7:$AW$107)*D25," ")</f>
        <v>0.8</v>
      </c>
      <c r="F25" s="64">
        <f aca="true" t="shared" si="1" ref="F25:F31">IF(C25&gt;0,+C25*E25," ")</f>
        <v>44</v>
      </c>
      <c r="G25" s="35"/>
      <c r="H25" s="25"/>
      <c r="I25" s="25"/>
      <c r="Q25" s="14"/>
      <c r="R25" s="103"/>
      <c r="S25" s="100"/>
      <c r="T25" s="501"/>
      <c r="U25" s="501"/>
      <c r="V25" s="501"/>
      <c r="W25" s="502"/>
      <c r="Y25" s="5"/>
      <c r="Z25" s="5"/>
      <c r="AA25" s="5"/>
      <c r="AB25" s="5"/>
    </row>
    <row r="26" spans="1:28" ht="14.25" customHeight="1">
      <c r="A26" s="92">
        <v>87</v>
      </c>
      <c r="B26" s="185" t="str">
        <f>IF(A26&gt;0,LOOKUP(A26,'Health Treatment'!$AS$7:$AS$107,'Health Treatment'!$AT$7:$AT$43)," ")</f>
        <v>Ralgro</v>
      </c>
      <c r="C26" s="95">
        <v>55</v>
      </c>
      <c r="D26" s="98">
        <v>1</v>
      </c>
      <c r="E26" s="188">
        <f>IF(A26&gt;0,LOOKUP(A26,'Health Treatment'!$AS$7:$AS$107,'Health Treatment'!$AW$7:$AW$107)*D26," ")</f>
        <v>1.125</v>
      </c>
      <c r="F26" s="64">
        <f t="shared" si="1"/>
        <v>61.875</v>
      </c>
      <c r="G26" s="33"/>
      <c r="H26" s="25"/>
      <c r="I26" s="25"/>
      <c r="Q26" s="14"/>
      <c r="R26" s="103"/>
      <c r="S26" s="100"/>
      <c r="T26" s="501"/>
      <c r="U26" s="501"/>
      <c r="V26" s="501"/>
      <c r="W26" s="502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1"/>
      <c r="U27" s="501"/>
      <c r="V27" s="501"/>
      <c r="W27" s="502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1"/>
      <c r="U28" s="501"/>
      <c r="V28" s="501"/>
      <c r="W28" s="502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1"/>
      <c r="U29" s="501"/>
      <c r="V29" s="501"/>
      <c r="W29" s="502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1"/>
      <c r="U30" s="501"/>
      <c r="V30" s="501"/>
      <c r="W30" s="502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1"/>
      <c r="U31" s="501"/>
      <c r="V31" s="501"/>
      <c r="W31" s="502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105.875</v>
      </c>
      <c r="G32" s="39"/>
      <c r="H32" s="25"/>
      <c r="I32" s="25"/>
      <c r="Q32" s="14"/>
      <c r="R32" s="103"/>
      <c r="S32" s="100"/>
      <c r="T32" s="501"/>
      <c r="U32" s="501"/>
      <c r="V32" s="501"/>
      <c r="W32" s="502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640.9590000000001</v>
      </c>
      <c r="G33" s="45"/>
      <c r="H33" s="25"/>
      <c r="I33" s="25"/>
      <c r="Q33" s="14"/>
      <c r="R33" s="103"/>
      <c r="S33" s="100"/>
      <c r="T33" s="501"/>
      <c r="U33" s="501"/>
      <c r="V33" s="501"/>
      <c r="W33" s="502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1"/>
      <c r="U34" s="501"/>
      <c r="V34" s="501"/>
      <c r="W34" s="502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1"/>
      <c r="U35" s="501"/>
      <c r="V35" s="501"/>
      <c r="W35" s="502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1"/>
      <c r="U36" s="501"/>
      <c r="V36" s="501"/>
      <c r="W36" s="502"/>
      <c r="Y36" s="5"/>
      <c r="Z36" s="5"/>
      <c r="AA36" s="5"/>
      <c r="AB36" s="5"/>
    </row>
    <row r="37" spans="18:28" ht="13.5" customHeight="1" thickBot="1">
      <c r="R37" s="104"/>
      <c r="S37" s="101"/>
      <c r="T37" s="504"/>
      <c r="U37" s="504"/>
      <c r="V37" s="504"/>
      <c r="W37" s="505"/>
      <c r="Y37" s="5"/>
      <c r="Z37" s="5"/>
      <c r="AA37" s="5"/>
      <c r="AB37" s="5"/>
    </row>
    <row r="38" spans="4:23" ht="19.5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1</v>
      </c>
      <c r="T38" s="506" t="s">
        <v>85</v>
      </c>
      <c r="U38" s="506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03"/>
      <c r="U40" s="503"/>
      <c r="V40" s="503"/>
      <c r="W40" s="50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03"/>
      <c r="U41" s="503"/>
      <c r="V41" s="503"/>
      <c r="W41" s="50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03"/>
      <c r="U42" s="503"/>
      <c r="V42" s="503"/>
      <c r="W42" s="503"/>
    </row>
    <row r="43" spans="1:23" s="5" customFormat="1" ht="12.75">
      <c r="A43"/>
      <c r="B43">
        <v>1</v>
      </c>
      <c r="C43" s="11">
        <f>+C8</f>
        <v>39713</v>
      </c>
      <c r="D43" s="99"/>
      <c r="E43" s="99">
        <v>0</v>
      </c>
      <c r="F43" s="99">
        <v>1</v>
      </c>
      <c r="G43" s="99">
        <v>0</v>
      </c>
      <c r="H43" s="99">
        <v>0</v>
      </c>
      <c r="I43" s="99">
        <v>220</v>
      </c>
      <c r="J43" s="99">
        <v>0</v>
      </c>
      <c r="K43" s="99">
        <v>50</v>
      </c>
      <c r="L43"/>
      <c r="M43"/>
      <c r="N43"/>
      <c r="O43"/>
      <c r="P43"/>
      <c r="Q43"/>
      <c r="T43" s="503"/>
      <c r="U43" s="503"/>
      <c r="V43" s="503"/>
      <c r="W43" s="503"/>
    </row>
    <row r="44" spans="1:23" s="5" customFormat="1" ht="12.75">
      <c r="A44"/>
      <c r="B44">
        <v>2</v>
      </c>
      <c r="C44" s="11">
        <f>+$C$43+1</f>
        <v>39714</v>
      </c>
      <c r="D44" s="99"/>
      <c r="E44" s="99"/>
      <c r="F44" s="99"/>
      <c r="G44" s="99"/>
      <c r="H44" s="99"/>
      <c r="I44" s="99">
        <v>220</v>
      </c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03"/>
      <c r="U44" s="503"/>
      <c r="V44" s="503"/>
      <c r="W44" s="503"/>
    </row>
    <row r="45" spans="2:23" ht="12.75">
      <c r="B45">
        <v>3</v>
      </c>
      <c r="C45" s="11">
        <f>+$C$43+2</f>
        <v>39715</v>
      </c>
      <c r="D45" s="99"/>
      <c r="E45" s="99"/>
      <c r="F45" s="99"/>
      <c r="G45" s="99"/>
      <c r="H45" s="99"/>
      <c r="I45" s="99">
        <v>220</v>
      </c>
      <c r="J45" s="99"/>
      <c r="K45" s="99"/>
      <c r="P45" t="str">
        <f t="shared" si="2"/>
        <v> </v>
      </c>
      <c r="R45" s="5"/>
      <c r="S45" s="5"/>
      <c r="T45" s="503"/>
      <c r="U45" s="503"/>
      <c r="V45" s="503"/>
      <c r="W45" s="503"/>
    </row>
    <row r="46" spans="2:23" ht="12.75">
      <c r="B46">
        <v>4</v>
      </c>
      <c r="C46" s="11">
        <f>+$C$43+3</f>
        <v>39716</v>
      </c>
      <c r="D46" s="99"/>
      <c r="E46" s="99"/>
      <c r="F46" s="99">
        <v>1</v>
      </c>
      <c r="G46" s="99"/>
      <c r="H46" s="99"/>
      <c r="I46" s="99">
        <v>220</v>
      </c>
      <c r="J46" s="99"/>
      <c r="K46" s="99"/>
      <c r="P46" t="str">
        <f t="shared" si="2"/>
        <v> </v>
      </c>
      <c r="R46" s="5"/>
      <c r="S46" s="5"/>
      <c r="T46" s="503"/>
      <c r="U46" s="503"/>
      <c r="V46" s="503"/>
      <c r="W46" s="503"/>
    </row>
    <row r="47" spans="2:23" ht="12.75">
      <c r="B47">
        <v>5</v>
      </c>
      <c r="C47" s="11">
        <f>+$C$43+4</f>
        <v>39717</v>
      </c>
      <c r="D47" s="99"/>
      <c r="E47" s="99"/>
      <c r="F47" s="99"/>
      <c r="G47" s="99"/>
      <c r="H47" s="99"/>
      <c r="I47" s="99">
        <v>220</v>
      </c>
      <c r="J47" s="99"/>
      <c r="K47" s="99"/>
      <c r="P47" t="str">
        <f t="shared" si="2"/>
        <v> </v>
      </c>
      <c r="R47" s="5"/>
      <c r="S47" s="5"/>
      <c r="T47" s="503"/>
      <c r="U47" s="503"/>
      <c r="V47" s="503"/>
      <c r="W47" s="503"/>
    </row>
    <row r="48" spans="2:23" ht="12.75">
      <c r="B48">
        <v>6</v>
      </c>
      <c r="C48" s="11">
        <f>+$C$43+5</f>
        <v>39718</v>
      </c>
      <c r="D48" s="99"/>
      <c r="E48" s="99"/>
      <c r="F48" s="99"/>
      <c r="G48" s="99"/>
      <c r="H48" s="99"/>
      <c r="I48" s="99">
        <v>220</v>
      </c>
      <c r="J48" s="99"/>
      <c r="K48" s="99"/>
      <c r="P48" t="str">
        <f t="shared" si="2"/>
        <v> </v>
      </c>
      <c r="R48" s="5"/>
      <c r="S48" s="5"/>
      <c r="T48" s="503"/>
      <c r="U48" s="503"/>
      <c r="V48" s="503"/>
      <c r="W48" s="503"/>
    </row>
    <row r="49" spans="2:23" ht="12.75">
      <c r="B49">
        <v>7</v>
      </c>
      <c r="C49" s="11">
        <f>+$C$43+6</f>
        <v>39719</v>
      </c>
      <c r="D49" s="99"/>
      <c r="E49" s="99"/>
      <c r="F49" s="99">
        <v>1</v>
      </c>
      <c r="G49" s="99"/>
      <c r="H49" s="99"/>
      <c r="I49" s="99">
        <v>220</v>
      </c>
      <c r="J49" s="99"/>
      <c r="K49" s="99"/>
      <c r="P49" t="str">
        <f t="shared" si="2"/>
        <v> </v>
      </c>
      <c r="R49" s="5"/>
      <c r="S49" s="5"/>
      <c r="T49" s="503"/>
      <c r="U49" s="503"/>
      <c r="V49" s="503"/>
      <c r="W49" s="503"/>
    </row>
    <row r="50" spans="2:23" ht="12.75">
      <c r="B50">
        <v>8</v>
      </c>
      <c r="C50" s="11">
        <f>+$C$43+7</f>
        <v>39720</v>
      </c>
      <c r="D50" s="99">
        <v>110</v>
      </c>
      <c r="E50" s="99"/>
      <c r="F50" s="99"/>
      <c r="G50" s="99"/>
      <c r="H50" s="99"/>
      <c r="I50" s="99">
        <v>110</v>
      </c>
      <c r="J50" s="99"/>
      <c r="K50" s="99"/>
      <c r="P50" t="str">
        <f t="shared" si="2"/>
        <v> </v>
      </c>
      <c r="R50" s="5"/>
      <c r="S50" s="5"/>
      <c r="T50" s="503"/>
      <c r="U50" s="503"/>
      <c r="V50" s="503"/>
      <c r="W50" s="503"/>
    </row>
    <row r="51" spans="2:23" ht="12.75">
      <c r="B51">
        <v>9</v>
      </c>
      <c r="C51" s="11">
        <f>+$C$43+8</f>
        <v>39721</v>
      </c>
      <c r="D51" s="99">
        <v>110</v>
      </c>
      <c r="E51" s="99"/>
      <c r="F51" s="99"/>
      <c r="G51" s="99"/>
      <c r="H51" s="99"/>
      <c r="I51" s="99">
        <v>110</v>
      </c>
      <c r="J51" s="99"/>
      <c r="K51" s="99"/>
      <c r="P51" t="str">
        <f t="shared" si="2"/>
        <v> </v>
      </c>
      <c r="R51" s="5"/>
      <c r="S51" s="5"/>
      <c r="T51" s="503"/>
      <c r="U51" s="503"/>
      <c r="V51" s="503"/>
      <c r="W51" s="503"/>
    </row>
    <row r="52" spans="2:16" ht="12.75">
      <c r="B52">
        <v>10</v>
      </c>
      <c r="C52" s="11">
        <f>+$C$43+9</f>
        <v>39722</v>
      </c>
      <c r="D52" s="99">
        <v>110</v>
      </c>
      <c r="E52" s="99"/>
      <c r="F52" s="99">
        <v>1</v>
      </c>
      <c r="G52" s="99"/>
      <c r="H52" s="99"/>
      <c r="I52" s="99">
        <v>110</v>
      </c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39723</v>
      </c>
      <c r="D53" s="99">
        <v>110</v>
      </c>
      <c r="E53" s="99"/>
      <c r="F53" s="99"/>
      <c r="G53" s="99"/>
      <c r="H53" s="99"/>
      <c r="I53" s="99">
        <v>110</v>
      </c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39724</v>
      </c>
      <c r="D54" s="99">
        <v>110</v>
      </c>
      <c r="E54" s="99"/>
      <c r="F54" s="99"/>
      <c r="G54" s="99"/>
      <c r="H54" s="99"/>
      <c r="I54" s="99">
        <v>110</v>
      </c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39725</v>
      </c>
      <c r="D55" s="99">
        <v>220</v>
      </c>
      <c r="E55" s="99"/>
      <c r="F55" s="99">
        <v>1</v>
      </c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39726</v>
      </c>
      <c r="D56" s="99">
        <v>220</v>
      </c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39727</v>
      </c>
      <c r="D57" s="99">
        <v>220</v>
      </c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39728</v>
      </c>
      <c r="D58" s="99">
        <v>220</v>
      </c>
      <c r="E58" s="99"/>
      <c r="F58" s="99">
        <v>1</v>
      </c>
      <c r="G58" s="99"/>
      <c r="H58" s="99"/>
      <c r="I58" s="99"/>
      <c r="J58" s="99"/>
      <c r="K58" s="99">
        <v>50</v>
      </c>
      <c r="P58" t="str">
        <f t="shared" si="2"/>
        <v> </v>
      </c>
    </row>
    <row r="59" spans="2:16" ht="12.75">
      <c r="B59">
        <v>17</v>
      </c>
      <c r="C59" s="11">
        <f>+$C$43+16</f>
        <v>39729</v>
      </c>
      <c r="D59" s="99">
        <v>220</v>
      </c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39730</v>
      </c>
      <c r="D60" s="99">
        <v>220</v>
      </c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39731</v>
      </c>
      <c r="D61" s="99">
        <v>220</v>
      </c>
      <c r="E61" s="99"/>
      <c r="F61" s="99">
        <v>1</v>
      </c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39732</v>
      </c>
      <c r="D62" s="99">
        <v>220</v>
      </c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39733</v>
      </c>
      <c r="D63" s="99">
        <v>220</v>
      </c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39734</v>
      </c>
      <c r="D64" s="99">
        <v>220</v>
      </c>
      <c r="E64" s="99"/>
      <c r="F64" s="99">
        <v>1</v>
      </c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39735</v>
      </c>
      <c r="D65" s="99">
        <v>220</v>
      </c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39736</v>
      </c>
      <c r="D66" s="99">
        <v>220</v>
      </c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39737</v>
      </c>
      <c r="D67" s="99">
        <v>220</v>
      </c>
      <c r="E67" s="99"/>
      <c r="F67" s="99">
        <v>1</v>
      </c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39738</v>
      </c>
      <c r="D68" s="99">
        <v>220</v>
      </c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39739</v>
      </c>
      <c r="D69" s="99">
        <v>220</v>
      </c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39740</v>
      </c>
      <c r="D70" s="99">
        <v>220</v>
      </c>
      <c r="E70" s="99"/>
      <c r="F70" s="99">
        <v>1</v>
      </c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39741</v>
      </c>
      <c r="D71" s="99">
        <v>220</v>
      </c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39742</v>
      </c>
      <c r="D72" s="99">
        <v>220</v>
      </c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39743</v>
      </c>
      <c r="D73" s="99">
        <v>220</v>
      </c>
      <c r="E73" s="99"/>
      <c r="F73" s="99">
        <v>1</v>
      </c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39744</v>
      </c>
      <c r="D74" s="99">
        <v>220</v>
      </c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39745</v>
      </c>
      <c r="D75" s="99">
        <v>220</v>
      </c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39746</v>
      </c>
      <c r="D76" s="99">
        <v>220</v>
      </c>
      <c r="E76" s="99"/>
      <c r="F76" s="99">
        <v>1</v>
      </c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39747</v>
      </c>
      <c r="D77" s="99">
        <v>220</v>
      </c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39748</v>
      </c>
      <c r="D78" s="99">
        <v>220</v>
      </c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39749</v>
      </c>
      <c r="D79" s="99">
        <v>220</v>
      </c>
      <c r="E79" s="99"/>
      <c r="F79" s="99">
        <v>1</v>
      </c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39750</v>
      </c>
      <c r="D80" s="99">
        <v>220</v>
      </c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39751</v>
      </c>
      <c r="D81" s="99">
        <v>220</v>
      </c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39752</v>
      </c>
      <c r="D82" s="99">
        <v>220</v>
      </c>
      <c r="E82" s="99"/>
      <c r="F82" s="99">
        <v>1</v>
      </c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39753</v>
      </c>
      <c r="D83" s="99">
        <v>220</v>
      </c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39754</v>
      </c>
      <c r="D84" s="99">
        <v>220</v>
      </c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39755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39756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39757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39758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39759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39760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39761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39762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7150</v>
      </c>
      <c r="E93">
        <f t="shared" si="3"/>
        <v>0</v>
      </c>
      <c r="F93">
        <f t="shared" si="3"/>
        <v>14</v>
      </c>
      <c r="G93">
        <f t="shared" si="3"/>
        <v>0</v>
      </c>
      <c r="H93">
        <f t="shared" si="3"/>
        <v>0</v>
      </c>
      <c r="I93">
        <f t="shared" si="3"/>
        <v>2090</v>
      </c>
      <c r="J93">
        <f t="shared" si="3"/>
        <v>0</v>
      </c>
      <c r="K93">
        <f t="shared" si="3"/>
        <v>100</v>
      </c>
    </row>
    <row r="100" spans="1:6" ht="12.75">
      <c r="A100" s="448"/>
      <c r="B100" s="448"/>
      <c r="C100" s="448"/>
      <c r="D100" s="448"/>
      <c r="E100" s="448"/>
      <c r="F100" s="448"/>
    </row>
    <row r="101" spans="1:6" ht="12.75">
      <c r="A101" s="448"/>
      <c r="B101" s="448"/>
      <c r="C101" s="448"/>
      <c r="D101" s="448"/>
      <c r="E101" s="448"/>
      <c r="F101" s="448"/>
    </row>
    <row r="103" spans="1:8" ht="12.75">
      <c r="A103" s="445" t="s">
        <v>335</v>
      </c>
      <c r="B103" s="446"/>
      <c r="C103" s="446"/>
      <c r="D103" s="446"/>
      <c r="E103" s="446"/>
      <c r="F103" s="446"/>
      <c r="G103" s="446"/>
      <c r="H103" s="446"/>
    </row>
    <row r="104" spans="1:8" ht="12.75">
      <c r="A104" s="447" t="s">
        <v>336</v>
      </c>
      <c r="B104" s="446"/>
      <c r="C104" s="446"/>
      <c r="D104" s="446"/>
      <c r="E104" s="446"/>
      <c r="F104" s="446"/>
      <c r="G104" s="446"/>
      <c r="H104" s="446"/>
    </row>
  </sheetData>
  <sheetProtection formatColumns="0" formatRows="0" insertColumns="0" insertRows="0"/>
  <mergeCells count="117">
    <mergeCell ref="E4:F4"/>
    <mergeCell ref="E5:F5"/>
    <mergeCell ref="E10:F10"/>
    <mergeCell ref="E6:F6"/>
    <mergeCell ref="T14:U14"/>
    <mergeCell ref="E11:F11"/>
    <mergeCell ref="E7:F7"/>
    <mergeCell ref="A12:G12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M18:N18"/>
    <mergeCell ref="M19:N19"/>
    <mergeCell ref="L17:M17"/>
    <mergeCell ref="T12:U12"/>
    <mergeCell ref="T16:U16"/>
    <mergeCell ref="M20:N20"/>
    <mergeCell ref="AC2:AF2"/>
    <mergeCell ref="AC3:AF3"/>
    <mergeCell ref="AC4:AF4"/>
    <mergeCell ref="AC5:AF5"/>
    <mergeCell ref="AA2:AB2"/>
    <mergeCell ref="AC6:AF6"/>
    <mergeCell ref="T28:U28"/>
    <mergeCell ref="T29:U29"/>
    <mergeCell ref="T30:U30"/>
    <mergeCell ref="V18:W18"/>
    <mergeCell ref="V19:W19"/>
    <mergeCell ref="V20:W20"/>
    <mergeCell ref="V21:W21"/>
    <mergeCell ref="V22:W22"/>
    <mergeCell ref="T17:U17"/>
    <mergeCell ref="T18:U18"/>
    <mergeCell ref="T19:U19"/>
    <mergeCell ref="T15:U15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38:U38"/>
    <mergeCell ref="T42:U42"/>
    <mergeCell ref="V50:W50"/>
    <mergeCell ref="V51:W51"/>
    <mergeCell ref="V45:W45"/>
    <mergeCell ref="V46:W46"/>
    <mergeCell ref="V47:W47"/>
    <mergeCell ref="V48:W48"/>
    <mergeCell ref="V23:W23"/>
    <mergeCell ref="V24:W24"/>
    <mergeCell ref="V25:W25"/>
    <mergeCell ref="V26:W26"/>
    <mergeCell ref="V27:W27"/>
    <mergeCell ref="V34:W34"/>
    <mergeCell ref="V35:W35"/>
    <mergeCell ref="V36:W36"/>
    <mergeCell ref="V28:W28"/>
    <mergeCell ref="V29:W29"/>
    <mergeCell ref="V30:W30"/>
    <mergeCell ref="V31:W31"/>
    <mergeCell ref="V32:W32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T43:U43"/>
    <mergeCell ref="T44:U44"/>
    <mergeCell ref="T45:U45"/>
    <mergeCell ref="T46:U46"/>
    <mergeCell ref="T47:U47"/>
    <mergeCell ref="T48:U48"/>
    <mergeCell ref="T49:U49"/>
    <mergeCell ref="T24:U24"/>
    <mergeCell ref="T25:U25"/>
    <mergeCell ref="T26:U26"/>
    <mergeCell ref="T27:U27"/>
  </mergeCells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R3" sqref="R3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42</v>
      </c>
      <c r="E1" s="60" t="s">
        <v>54</v>
      </c>
      <c r="F1" s="58" t="s">
        <v>0</v>
      </c>
      <c r="G1" s="61">
        <f>+C4</f>
        <v>90</v>
      </c>
      <c r="K1" s="50" t="s">
        <v>36</v>
      </c>
      <c r="L1" s="51"/>
      <c r="M1" s="51"/>
      <c r="N1" s="51"/>
      <c r="O1" s="52"/>
      <c r="R1" s="497" t="s">
        <v>21</v>
      </c>
      <c r="S1" s="498"/>
      <c r="T1" s="498"/>
      <c r="U1" s="498"/>
      <c r="V1" s="498"/>
      <c r="W1" s="499"/>
      <c r="AA1" s="15" t="s">
        <v>95</v>
      </c>
    </row>
    <row r="2" spans="5:32" ht="13.5" thickBot="1">
      <c r="E2" s="495" t="s">
        <v>2</v>
      </c>
      <c r="F2" s="496"/>
      <c r="G2" s="62">
        <f>+C6</f>
        <v>468.4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42"/>
      <c r="AD2" s="513"/>
      <c r="AE2" s="513"/>
      <c r="AF2" s="514"/>
    </row>
    <row r="3" spans="2:32" ht="19.5" thickBot="1">
      <c r="B3" s="1" t="s">
        <v>218</v>
      </c>
      <c r="E3" s="495" t="s">
        <v>1</v>
      </c>
      <c r="F3" s="496"/>
      <c r="G3" s="63">
        <f>+C5</f>
        <v>42156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0</v>
      </c>
      <c r="O3" s="70">
        <f>PRODUCT(L3,N3)/100</f>
        <v>0</v>
      </c>
      <c r="R3" s="46" t="s">
        <v>10</v>
      </c>
      <c r="S3" s="6" t="s">
        <v>22</v>
      </c>
      <c r="T3" s="500" t="s">
        <v>23</v>
      </c>
      <c r="U3" s="500"/>
      <c r="V3" s="500" t="s">
        <v>24</v>
      </c>
      <c r="W3" s="509"/>
      <c r="AA3" s="507" t="s">
        <v>6</v>
      </c>
      <c r="AB3" s="508"/>
      <c r="AC3" s="543"/>
      <c r="AD3" s="516"/>
      <c r="AE3" s="516"/>
      <c r="AF3" s="517"/>
    </row>
    <row r="4" spans="2:32" ht="13.5" thickBot="1">
      <c r="B4" s="4" t="s">
        <v>0</v>
      </c>
      <c r="C4" s="88">
        <v>90</v>
      </c>
      <c r="E4" s="523" t="s">
        <v>55</v>
      </c>
      <c r="F4" s="524"/>
      <c r="G4" s="67">
        <f>+C7</f>
        <v>115.35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18450</v>
      </c>
      <c r="O4" s="70">
        <f>PRODUCT(L4,N4)/100</f>
        <v>1014.75</v>
      </c>
      <c r="R4" s="172"/>
      <c r="S4" s="100"/>
      <c r="T4" s="510"/>
      <c r="U4" s="510"/>
      <c r="V4" s="510"/>
      <c r="W4" s="511"/>
      <c r="AA4" s="507" t="s">
        <v>7</v>
      </c>
      <c r="AB4" s="508"/>
      <c r="AC4" s="543"/>
      <c r="AD4" s="516"/>
      <c r="AE4" s="516"/>
      <c r="AF4" s="517"/>
    </row>
    <row r="5" spans="2:32" ht="15" thickBot="1">
      <c r="B5" s="4" t="s">
        <v>1</v>
      </c>
      <c r="C5" s="88">
        <v>42156</v>
      </c>
      <c r="E5" s="525" t="s">
        <v>90</v>
      </c>
      <c r="F5" s="526"/>
      <c r="G5" s="79">
        <f>PRODUCT(G2,G4)/100</f>
        <v>540.2994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1</v>
      </c>
      <c r="O5" s="70">
        <f>PRODUCT(L5,N5)</f>
        <v>60</v>
      </c>
      <c r="R5" s="102"/>
      <c r="S5" s="100"/>
      <c r="T5" s="501"/>
      <c r="U5" s="501"/>
      <c r="V5" s="501"/>
      <c r="W5" s="502"/>
      <c r="AA5" s="17" t="s">
        <v>8</v>
      </c>
      <c r="AB5" s="18"/>
      <c r="AC5" s="543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468.4</v>
      </c>
      <c r="E6" s="495" t="s">
        <v>187</v>
      </c>
      <c r="F6" s="496"/>
      <c r="G6" s="68">
        <f>+O20</f>
        <v>51.83065555555556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1"/>
      <c r="U6" s="501"/>
      <c r="V6" s="501"/>
      <c r="W6" s="502"/>
      <c r="AA6" s="19" t="s">
        <v>9</v>
      </c>
      <c r="AB6" s="20"/>
      <c r="AC6" s="544"/>
      <c r="AD6" s="521"/>
      <c r="AE6" s="521"/>
      <c r="AF6" s="522"/>
    </row>
    <row r="7" spans="2:28" ht="15" thickBot="1">
      <c r="B7" s="80" t="s">
        <v>121</v>
      </c>
      <c r="C7" s="89">
        <v>115.35</v>
      </c>
      <c r="E7" s="531" t="s">
        <v>89</v>
      </c>
      <c r="F7" s="532"/>
      <c r="G7" s="67">
        <f>SUM(G5,G6)</f>
        <v>592.1300555555556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19</v>
      </c>
      <c r="O7" s="70">
        <f>PRODUCT(L7,N7)</f>
        <v>1710</v>
      </c>
      <c r="R7" s="102"/>
      <c r="S7" s="100"/>
      <c r="T7" s="501"/>
      <c r="U7" s="501"/>
      <c r="V7" s="501"/>
      <c r="W7" s="502"/>
      <c r="AB7" s="5"/>
    </row>
    <row r="8" spans="2:28" ht="13.5" thickBot="1">
      <c r="B8" s="4" t="s">
        <v>41</v>
      </c>
      <c r="C8" s="90">
        <v>39719</v>
      </c>
      <c r="E8" s="81" t="s">
        <v>123</v>
      </c>
      <c r="F8" s="59" t="s">
        <v>122</v>
      </c>
      <c r="G8" s="86">
        <v>578</v>
      </c>
      <c r="I8" s="85">
        <f>IF(C4&gt;0,(+G6/(G8-C6))," ")</f>
        <v>0.47290744120032435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3240</v>
      </c>
      <c r="O8" s="70">
        <f>PRODUCT(L8,N8)/100</f>
        <v>372.6</v>
      </c>
      <c r="R8" s="102"/>
      <c r="S8" s="100"/>
      <c r="T8" s="501"/>
      <c r="U8" s="501"/>
      <c r="V8" s="501"/>
      <c r="W8" s="502"/>
      <c r="Z8" s="14"/>
      <c r="AA8" s="14"/>
      <c r="AB8" s="5"/>
    </row>
    <row r="9" spans="2:28" ht="15.75" customHeight="1" thickBot="1">
      <c r="B9" s="215" t="s">
        <v>3</v>
      </c>
      <c r="C9" s="320">
        <v>48</v>
      </c>
      <c r="E9" s="82" t="s">
        <v>124</v>
      </c>
      <c r="F9" s="9" t="s">
        <v>0</v>
      </c>
      <c r="G9" s="87">
        <v>90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501"/>
      <c r="U9" s="501"/>
      <c r="V9" s="501"/>
      <c r="W9" s="502"/>
      <c r="Z9" s="14"/>
      <c r="AA9" s="14"/>
      <c r="AB9" s="5"/>
    </row>
    <row r="10" spans="2:28" ht="16.5" thickBot="1">
      <c r="B10" s="4" t="s">
        <v>40</v>
      </c>
      <c r="C10" s="216">
        <f>+$C$8+C9</f>
        <v>39767</v>
      </c>
      <c r="E10" s="527" t="s">
        <v>56</v>
      </c>
      <c r="F10" s="528"/>
      <c r="G10" s="69">
        <f>IF(G8&gt;0,((G7*G1)/(G8*G9))*100," ")</f>
        <v>102.4446462898885</v>
      </c>
      <c r="I10" s="84">
        <f>IF(C4&gt;0,+(G8-C6)/$C$9," ")</f>
        <v>2.2833333333333337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50</v>
      </c>
      <c r="O10" s="71">
        <f>PRODUCT(L10,N10)/100</f>
        <v>5</v>
      </c>
      <c r="R10" s="102"/>
      <c r="S10" s="100"/>
      <c r="T10" s="501"/>
      <c r="U10" s="501"/>
      <c r="V10" s="501"/>
      <c r="W10" s="502"/>
      <c r="Z10" s="14"/>
      <c r="AA10" s="14"/>
      <c r="AB10" s="5"/>
    </row>
    <row r="11" spans="2:28" ht="24" customHeight="1" thickBot="1">
      <c r="B11" s="5"/>
      <c r="C11" s="83"/>
      <c r="E11" s="529" t="s">
        <v>57</v>
      </c>
      <c r="F11" s="530"/>
      <c r="G11" s="3"/>
      <c r="K11" s="232" t="s">
        <v>87</v>
      </c>
      <c r="L11" s="228" t="s">
        <v>224</v>
      </c>
      <c r="M11" s="229">
        <f>+O11/C4</f>
        <v>35.13722222222222</v>
      </c>
      <c r="N11" s="231" t="s">
        <v>38</v>
      </c>
      <c r="O11" s="227">
        <f>SUM(O3:O10)</f>
        <v>3162.35</v>
      </c>
      <c r="R11" s="102"/>
      <c r="S11" s="100"/>
      <c r="T11" s="501"/>
      <c r="U11" s="501"/>
      <c r="V11" s="501"/>
      <c r="W11" s="502"/>
      <c r="Z11" s="14"/>
      <c r="AA11" s="14"/>
      <c r="AB11" s="5"/>
    </row>
    <row r="12" spans="1:28" ht="27" customHeight="1" thickBot="1">
      <c r="A12" s="533" t="s">
        <v>318</v>
      </c>
      <c r="B12" s="534"/>
      <c r="C12" s="534"/>
      <c r="D12" s="534"/>
      <c r="E12" s="534"/>
      <c r="F12" s="534"/>
      <c r="G12" s="535"/>
      <c r="K12" s="218" t="s">
        <v>37</v>
      </c>
      <c r="L12" s="51"/>
      <c r="M12" s="51"/>
      <c r="N12" s="217"/>
      <c r="O12" s="174"/>
      <c r="R12" s="102"/>
      <c r="S12" s="100"/>
      <c r="T12" s="501"/>
      <c r="U12" s="501"/>
      <c r="V12" s="501"/>
      <c r="W12" s="502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>
        <f>+F33/C4</f>
        <v>11.924499999999998</v>
      </c>
      <c r="N13" s="231" t="s">
        <v>38</v>
      </c>
      <c r="O13" s="177">
        <f>+F33</f>
        <v>1073.205</v>
      </c>
      <c r="R13" s="102"/>
      <c r="S13" s="100"/>
      <c r="T13" s="501"/>
      <c r="U13" s="501"/>
      <c r="V13" s="501"/>
      <c r="W13" s="502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1"/>
      <c r="U14" s="501"/>
      <c r="V14" s="501"/>
      <c r="W14" s="502"/>
      <c r="Z14" s="14"/>
      <c r="AA14" s="14"/>
      <c r="AB14" s="5"/>
    </row>
    <row r="15" spans="1:28" ht="14.25" customHeight="1">
      <c r="A15" s="91">
        <v>3</v>
      </c>
      <c r="B15" s="185" t="str">
        <f>IF(A15&gt;0,LOOKUP(A15,'Health Treatment'!$AS$7:$AS$107,'Health Treatment'!$AT$7:$AT$43)," ")</f>
        <v>Vista 5 SQ</v>
      </c>
      <c r="C15" s="95">
        <v>90</v>
      </c>
      <c r="D15" s="95">
        <v>1</v>
      </c>
      <c r="E15" s="188">
        <f>IF(A15&gt;0,LOOKUP(A15,'Health Treatment'!$AS$7:$AS$107,'Health Treatment'!$AW$7:$AW$107)*D15," ")</f>
        <v>1.08</v>
      </c>
      <c r="F15" s="64">
        <f aca="true" t="shared" si="0" ref="F15:F23">IF(C15&gt;0,+C15*E15," ")</f>
        <v>97.2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1"/>
      <c r="U15" s="501"/>
      <c r="V15" s="501"/>
      <c r="W15" s="502"/>
      <c r="Y15" s="5"/>
      <c r="Z15" s="5"/>
      <c r="AA15" s="5"/>
      <c r="AB15" s="5"/>
    </row>
    <row r="16" spans="1:28" ht="14.25" customHeight="1" thickBot="1">
      <c r="A16" s="91">
        <v>38</v>
      </c>
      <c r="B16" s="185" t="str">
        <f>IF(A16&gt;0,LOOKUP(A16,'Health Treatment'!$AS$7:$AS$107,'Health Treatment'!$AT$7:$AT$43)," ")</f>
        <v>Vision 7</v>
      </c>
      <c r="C16" s="95">
        <v>90</v>
      </c>
      <c r="D16" s="95">
        <v>2</v>
      </c>
      <c r="E16" s="188">
        <f>IF(A16&gt;0,LOOKUP(A16,'Health Treatment'!$AS$7:$AS$107,'Health Treatment'!$AW$7:$AW$107)*D16," ")</f>
        <v>0.84</v>
      </c>
      <c r="F16" s="64">
        <f t="shared" si="0"/>
        <v>75.6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Treatment'!AG508/'Health Treatment'!AG510,0)</f>
        <v>11.600108108108108</v>
      </c>
      <c r="R16" s="103"/>
      <c r="S16" s="100"/>
      <c r="T16" s="501"/>
      <c r="U16" s="501"/>
      <c r="V16" s="501"/>
      <c r="W16" s="502"/>
      <c r="Y16" s="5"/>
      <c r="Z16" s="5"/>
      <c r="AA16" s="5"/>
      <c r="AB16" s="5"/>
    </row>
    <row r="17" spans="1:28" ht="18" customHeight="1" thickBot="1">
      <c r="A17" s="91">
        <v>44</v>
      </c>
      <c r="B17" s="185" t="str">
        <f>IF(A17&gt;0,LOOKUP(A17,'Health Treatment'!$AS$7:$AS$107,'Health Treatment'!$AT$7:$AT$43)," ")</f>
        <v>Micotil 100</v>
      </c>
      <c r="C17" s="95">
        <v>90</v>
      </c>
      <c r="D17" s="95">
        <v>5.1</v>
      </c>
      <c r="E17" s="188">
        <f>IF(A17&gt;0,LOOKUP(A17,'Health Treatment'!$AS$7:$AS$107,'Health Treatment'!$AW$7:$AW$107)*D17," ")</f>
        <v>6.63</v>
      </c>
      <c r="F17" s="64">
        <f t="shared" si="0"/>
        <v>596.7</v>
      </c>
      <c r="G17" s="33"/>
      <c r="H17" s="25"/>
      <c r="I17" s="25"/>
      <c r="K17" s="175" t="s">
        <v>39</v>
      </c>
      <c r="L17" s="538">
        <f>+'Health Treatment'!AG508</f>
        <v>429.204</v>
      </c>
      <c r="M17" s="539"/>
      <c r="N17" s="176" t="s">
        <v>186</v>
      </c>
      <c r="O17" s="177">
        <f>+'Health Treatment'!AG508/C4</f>
        <v>4.768933333333333</v>
      </c>
      <c r="R17" s="103"/>
      <c r="S17" s="100"/>
      <c r="T17" s="501"/>
      <c r="U17" s="501"/>
      <c r="V17" s="501"/>
      <c r="W17" s="502"/>
      <c r="Y17" s="5"/>
      <c r="Z17" s="5"/>
      <c r="AA17" s="5"/>
      <c r="AB17" s="5"/>
    </row>
    <row r="18" spans="1:28" ht="14.25" customHeight="1">
      <c r="A18" s="92">
        <v>69</v>
      </c>
      <c r="B18" s="185" t="str">
        <f>IF(A18&gt;0,LOOKUP(A18,'Health Treatment'!$AS$7:$AS$107,'Health Treatment'!$AT$7:$AT$43)," ")</f>
        <v>Ivomec Plus 500ml</v>
      </c>
      <c r="C18" s="95">
        <v>90</v>
      </c>
      <c r="D18" s="96">
        <v>4.25</v>
      </c>
      <c r="E18" s="188">
        <f>IF(A18&gt;0,LOOKUP(A18,'Health Treatment'!$AS$7:$AS$107,'Health Treatment'!$AW$7:$AW$107)*D18," ")</f>
        <v>1.4195</v>
      </c>
      <c r="F18" s="64">
        <f t="shared" si="0"/>
        <v>127.755</v>
      </c>
      <c r="G18" s="33"/>
      <c r="H18" s="25"/>
      <c r="I18" s="25"/>
      <c r="K18" s="173" t="s">
        <v>53</v>
      </c>
      <c r="L18" s="178"/>
      <c r="M18" s="541" t="s">
        <v>18</v>
      </c>
      <c r="N18" s="541"/>
      <c r="O18" s="179">
        <f>SUM(O11,O13,L17)</f>
        <v>4664.759</v>
      </c>
      <c r="R18" s="103"/>
      <c r="S18" s="100"/>
      <c r="T18" s="501"/>
      <c r="U18" s="501"/>
      <c r="V18" s="501"/>
      <c r="W18" s="502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7"/>
      <c r="N19" s="537"/>
      <c r="O19" s="181"/>
      <c r="R19" s="103"/>
      <c r="S19" s="100"/>
      <c r="T19" s="501"/>
      <c r="U19" s="501"/>
      <c r="V19" s="501"/>
      <c r="W19" s="502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40" t="s">
        <v>183</v>
      </c>
      <c r="N20" s="540"/>
      <c r="O20" s="177">
        <f>+O18/C4</f>
        <v>51.83065555555556</v>
      </c>
      <c r="Q20" s="14"/>
      <c r="R20" s="103"/>
      <c r="S20" s="100"/>
      <c r="T20" s="501"/>
      <c r="U20" s="501"/>
      <c r="V20" s="501"/>
      <c r="W20" s="502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1"/>
      <c r="U21" s="501"/>
      <c r="V21" s="501"/>
      <c r="W21" s="502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1"/>
      <c r="U22" s="501"/>
      <c r="V22" s="501"/>
      <c r="W22" s="502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1"/>
      <c r="U23" s="501"/>
      <c r="V23" s="501"/>
      <c r="W23" s="502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897.255</v>
      </c>
      <c r="G24" s="39"/>
      <c r="H24" s="25"/>
      <c r="I24" s="25"/>
      <c r="Q24" s="14"/>
      <c r="R24" s="103"/>
      <c r="S24" s="100"/>
      <c r="T24" s="501"/>
      <c r="U24" s="501"/>
      <c r="V24" s="501"/>
      <c r="W24" s="502"/>
      <c r="Y24" s="5"/>
      <c r="Z24" s="5"/>
      <c r="AA24" s="5"/>
      <c r="AB24" s="5"/>
    </row>
    <row r="25" spans="1:28" ht="14.25" customHeight="1">
      <c r="A25" s="94">
        <v>3</v>
      </c>
      <c r="B25" s="187" t="str">
        <f>IF(A25&gt;0,LOOKUP(A25,'Health Treatment'!$AS$7:$AS$107,'Health Treatment'!$AT$7:$AT$43)," ")</f>
        <v>Vista 5 SQ</v>
      </c>
      <c r="C25" s="98">
        <v>90</v>
      </c>
      <c r="D25" s="98">
        <v>1</v>
      </c>
      <c r="E25" s="188">
        <f>IF(A25&gt;0,LOOKUP(A25,'Health Treatment'!$AS$7:$AS$107,'Health Treatment'!$AW$7:$AW$107)*D25," ")</f>
        <v>1.08</v>
      </c>
      <c r="F25" s="64">
        <f aca="true" t="shared" si="1" ref="F25:F31">IF(C25&gt;0,+C25*E25," ")</f>
        <v>97.2</v>
      </c>
      <c r="G25" s="35"/>
      <c r="H25" s="25"/>
      <c r="I25" s="25"/>
      <c r="Q25" s="14"/>
      <c r="R25" s="103"/>
      <c r="S25" s="100"/>
      <c r="T25" s="501"/>
      <c r="U25" s="501"/>
      <c r="V25" s="501"/>
      <c r="W25" s="502"/>
      <c r="Y25" s="5"/>
      <c r="Z25" s="5"/>
      <c r="AA25" s="5"/>
      <c r="AB25" s="5"/>
    </row>
    <row r="26" spans="1:28" ht="14.25" customHeight="1">
      <c r="A26" s="92">
        <v>80</v>
      </c>
      <c r="B26" s="185" t="str">
        <f>IF(A26&gt;0,LOOKUP(A26,'Health Treatment'!$AS$7:$AS$107,'Health Treatment'!$AT$7:$AT$43)," ")</f>
        <v>Synovex S</v>
      </c>
      <c r="C26" s="95">
        <v>90</v>
      </c>
      <c r="D26" s="98">
        <v>1</v>
      </c>
      <c r="E26" s="188">
        <f>IF(A26&gt;0,LOOKUP(A26,'Health Treatment'!$AS$7:$AS$107,'Health Treatment'!$AW$7:$AW$107)*D26," ")</f>
        <v>0.875</v>
      </c>
      <c r="F26" s="64">
        <f t="shared" si="1"/>
        <v>78.75</v>
      </c>
      <c r="G26" s="33"/>
      <c r="H26" s="25"/>
      <c r="I26" s="25"/>
      <c r="Q26" s="14"/>
      <c r="R26" s="103"/>
      <c r="S26" s="100"/>
      <c r="T26" s="501"/>
      <c r="U26" s="501"/>
      <c r="V26" s="501"/>
      <c r="W26" s="502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1"/>
      <c r="U27" s="501"/>
      <c r="V27" s="501"/>
      <c r="W27" s="502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1"/>
      <c r="U28" s="501"/>
      <c r="V28" s="501"/>
      <c r="W28" s="502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 t="s">
        <v>206</v>
      </c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1"/>
      <c r="U29" s="501"/>
      <c r="V29" s="501"/>
      <c r="W29" s="502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1"/>
      <c r="U30" s="501"/>
      <c r="V30" s="501"/>
      <c r="W30" s="502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1"/>
      <c r="U31" s="501"/>
      <c r="V31" s="501"/>
      <c r="W31" s="502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175.95</v>
      </c>
      <c r="G32" s="39"/>
      <c r="H32" s="25"/>
      <c r="I32" s="25"/>
      <c r="Q32" s="14"/>
      <c r="R32" s="103"/>
      <c r="S32" s="100"/>
      <c r="T32" s="501"/>
      <c r="U32" s="501"/>
      <c r="V32" s="501"/>
      <c r="W32" s="502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1073.205</v>
      </c>
      <c r="G33" s="45"/>
      <c r="H33" s="25"/>
      <c r="I33" s="25"/>
      <c r="Q33" s="14"/>
      <c r="R33" s="103"/>
      <c r="S33" s="100"/>
      <c r="T33" s="501"/>
      <c r="U33" s="501"/>
      <c r="V33" s="501"/>
      <c r="W33" s="502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1"/>
      <c r="U34" s="501"/>
      <c r="V34" s="501"/>
      <c r="W34" s="502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1"/>
      <c r="U35" s="501"/>
      <c r="V35" s="501"/>
      <c r="W35" s="502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1"/>
      <c r="U36" s="501"/>
      <c r="V36" s="501"/>
      <c r="W36" s="502"/>
      <c r="Y36" s="5"/>
      <c r="Z36" s="5"/>
      <c r="AA36" s="5"/>
      <c r="AB36" s="5"/>
    </row>
    <row r="37" spans="18:28" ht="13.5" customHeight="1" thickBot="1">
      <c r="R37" s="104"/>
      <c r="S37" s="101"/>
      <c r="T37" s="504"/>
      <c r="U37" s="504"/>
      <c r="V37" s="504"/>
      <c r="W37" s="505"/>
      <c r="Y37" s="5"/>
      <c r="Z37" s="5"/>
      <c r="AA37" s="5"/>
      <c r="AB37" s="5"/>
    </row>
    <row r="38" spans="4:23" ht="19.5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6" t="s">
        <v>85</v>
      </c>
      <c r="U38" s="506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03"/>
      <c r="U40" s="503"/>
      <c r="V40" s="503"/>
      <c r="W40" s="50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03"/>
      <c r="U41" s="503"/>
      <c r="V41" s="503"/>
      <c r="W41" s="50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03"/>
      <c r="U42" s="503"/>
      <c r="V42" s="503"/>
      <c r="W42" s="503"/>
    </row>
    <row r="43" spans="1:23" s="5" customFormat="1" ht="12.75">
      <c r="A43"/>
      <c r="B43">
        <v>1</v>
      </c>
      <c r="C43" s="11">
        <f>+C8</f>
        <v>39719</v>
      </c>
      <c r="D43" s="99"/>
      <c r="E43" s="99"/>
      <c r="F43" s="99">
        <v>1</v>
      </c>
      <c r="G43" s="99"/>
      <c r="H43" s="99">
        <v>1</v>
      </c>
      <c r="I43" s="99">
        <v>360</v>
      </c>
      <c r="J43" s="99"/>
      <c r="K43" s="99">
        <v>50</v>
      </c>
      <c r="M43"/>
      <c r="N43"/>
      <c r="O43"/>
      <c r="P43"/>
      <c r="Q43"/>
      <c r="T43" s="503"/>
      <c r="U43" s="503"/>
      <c r="V43" s="503"/>
      <c r="W43" s="503"/>
    </row>
    <row r="44" spans="1:23" s="5" customFormat="1" ht="12.75">
      <c r="A44"/>
      <c r="B44">
        <v>2</v>
      </c>
      <c r="C44" s="11">
        <f>+$C$43+1</f>
        <v>39720</v>
      </c>
      <c r="D44" s="99"/>
      <c r="E44" s="99"/>
      <c r="F44" s="99"/>
      <c r="G44" s="99"/>
      <c r="H44" s="99"/>
      <c r="I44" s="99">
        <v>360</v>
      </c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03"/>
      <c r="U44" s="503"/>
      <c r="V44" s="503"/>
      <c r="W44" s="503"/>
    </row>
    <row r="45" spans="2:23" ht="12.75">
      <c r="B45">
        <v>3</v>
      </c>
      <c r="C45" s="11">
        <f>+$C$43+2</f>
        <v>39721</v>
      </c>
      <c r="D45" s="99"/>
      <c r="E45" s="99"/>
      <c r="F45" s="99"/>
      <c r="G45" s="99"/>
      <c r="H45" s="99"/>
      <c r="I45" s="99">
        <v>360</v>
      </c>
      <c r="J45" s="99"/>
      <c r="K45" s="99"/>
      <c r="P45" t="str">
        <f t="shared" si="2"/>
        <v> </v>
      </c>
      <c r="R45" s="5"/>
      <c r="S45" s="5"/>
      <c r="T45" s="503"/>
      <c r="U45" s="503"/>
      <c r="V45" s="503"/>
      <c r="W45" s="503"/>
    </row>
    <row r="46" spans="2:23" ht="12.75">
      <c r="B46">
        <v>4</v>
      </c>
      <c r="C46" s="11">
        <f>+$C$43+3</f>
        <v>39722</v>
      </c>
      <c r="D46" s="99"/>
      <c r="E46" s="99"/>
      <c r="F46" s="99"/>
      <c r="G46" s="99"/>
      <c r="H46" s="99"/>
      <c r="I46" s="99">
        <v>360</v>
      </c>
      <c r="J46" s="99"/>
      <c r="K46" s="99"/>
      <c r="P46" t="str">
        <f t="shared" si="2"/>
        <v> </v>
      </c>
      <c r="R46" s="5"/>
      <c r="S46" s="5"/>
      <c r="T46" s="503"/>
      <c r="U46" s="503"/>
      <c r="V46" s="503"/>
      <c r="W46" s="503"/>
    </row>
    <row r="47" spans="2:23" ht="12.75">
      <c r="B47">
        <v>5</v>
      </c>
      <c r="C47" s="11">
        <f>+$C$43+4</f>
        <v>39723</v>
      </c>
      <c r="D47" s="99"/>
      <c r="E47" s="99"/>
      <c r="F47" s="99"/>
      <c r="G47" s="99"/>
      <c r="H47" s="99"/>
      <c r="I47" s="99">
        <v>360</v>
      </c>
      <c r="J47" s="99"/>
      <c r="K47" s="99"/>
      <c r="P47" t="str">
        <f t="shared" si="2"/>
        <v> </v>
      </c>
      <c r="R47" s="5"/>
      <c r="S47" s="5"/>
      <c r="T47" s="503"/>
      <c r="U47" s="503"/>
      <c r="V47" s="503"/>
      <c r="W47" s="503"/>
    </row>
    <row r="48" spans="2:23" ht="12.75">
      <c r="B48">
        <v>6</v>
      </c>
      <c r="C48" s="11">
        <f>+$C$43+5</f>
        <v>39724</v>
      </c>
      <c r="D48" s="99"/>
      <c r="E48" s="99">
        <v>180</v>
      </c>
      <c r="F48" s="99"/>
      <c r="G48" s="99"/>
      <c r="H48" s="99">
        <v>1</v>
      </c>
      <c r="I48" s="99">
        <v>180</v>
      </c>
      <c r="J48" s="99"/>
      <c r="K48" s="99"/>
      <c r="P48" t="str">
        <f t="shared" si="2"/>
        <v> </v>
      </c>
      <c r="R48" s="5"/>
      <c r="S48" s="5"/>
      <c r="T48" s="503"/>
      <c r="U48" s="503"/>
      <c r="V48" s="503"/>
      <c r="W48" s="503"/>
    </row>
    <row r="49" spans="2:23" ht="12.75">
      <c r="B49">
        <v>7</v>
      </c>
      <c r="C49" s="11">
        <f>+$C$43+6</f>
        <v>39725</v>
      </c>
      <c r="D49" s="99"/>
      <c r="E49" s="99">
        <v>180</v>
      </c>
      <c r="F49" s="99"/>
      <c r="G49" s="99"/>
      <c r="H49" s="99"/>
      <c r="I49" s="99">
        <v>180</v>
      </c>
      <c r="J49" s="99"/>
      <c r="K49" s="99"/>
      <c r="P49" t="str">
        <f t="shared" si="2"/>
        <v> </v>
      </c>
      <c r="R49" s="5"/>
      <c r="S49" s="5"/>
      <c r="T49" s="503"/>
      <c r="U49" s="503"/>
      <c r="V49" s="503"/>
      <c r="W49" s="503"/>
    </row>
    <row r="50" spans="2:23" ht="12.75">
      <c r="B50">
        <v>8</v>
      </c>
      <c r="C50" s="11">
        <f>+$C$43+7</f>
        <v>39726</v>
      </c>
      <c r="D50" s="99"/>
      <c r="E50" s="99">
        <v>180</v>
      </c>
      <c r="F50" s="99"/>
      <c r="G50" s="99"/>
      <c r="H50" s="99">
        <v>1</v>
      </c>
      <c r="I50" s="99">
        <v>180</v>
      </c>
      <c r="J50" s="99"/>
      <c r="K50" s="99"/>
      <c r="P50" t="str">
        <f t="shared" si="2"/>
        <v> </v>
      </c>
      <c r="R50" s="5"/>
      <c r="S50" s="5"/>
      <c r="T50" s="503"/>
      <c r="U50" s="503"/>
      <c r="V50" s="503"/>
      <c r="W50" s="503"/>
    </row>
    <row r="51" spans="2:23" ht="12.75">
      <c r="B51">
        <v>9</v>
      </c>
      <c r="C51" s="11">
        <f>+$C$43+8</f>
        <v>39727</v>
      </c>
      <c r="D51" s="99"/>
      <c r="E51" s="99">
        <v>180</v>
      </c>
      <c r="F51" s="99"/>
      <c r="G51" s="99"/>
      <c r="H51" s="99"/>
      <c r="I51" s="99">
        <v>180</v>
      </c>
      <c r="J51" s="99"/>
      <c r="K51" s="99"/>
      <c r="P51" t="str">
        <f t="shared" si="2"/>
        <v> </v>
      </c>
      <c r="R51" s="5"/>
      <c r="S51" s="5"/>
      <c r="T51" s="503"/>
      <c r="U51" s="503"/>
      <c r="V51" s="503"/>
      <c r="W51" s="503"/>
    </row>
    <row r="52" spans="2:16" ht="12.75">
      <c r="B52">
        <v>10</v>
      </c>
      <c r="C52" s="11">
        <f>+$C$43+9</f>
        <v>39728</v>
      </c>
      <c r="D52" s="99"/>
      <c r="E52" s="99">
        <v>180</v>
      </c>
      <c r="F52" s="99"/>
      <c r="G52" s="99"/>
      <c r="H52" s="99">
        <v>1</v>
      </c>
      <c r="I52" s="99">
        <v>180</v>
      </c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39729</v>
      </c>
      <c r="D53" s="99"/>
      <c r="E53" s="99">
        <v>180</v>
      </c>
      <c r="F53" s="99"/>
      <c r="G53" s="99"/>
      <c r="H53" s="99"/>
      <c r="I53" s="99">
        <v>180</v>
      </c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39730</v>
      </c>
      <c r="D54" s="99"/>
      <c r="E54" s="99">
        <v>180</v>
      </c>
      <c r="F54" s="99"/>
      <c r="G54" s="99"/>
      <c r="H54" s="99">
        <v>1</v>
      </c>
      <c r="I54" s="99">
        <v>180</v>
      </c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39731</v>
      </c>
      <c r="D55" s="99"/>
      <c r="E55" s="99">
        <v>180</v>
      </c>
      <c r="F55" s="99"/>
      <c r="G55" s="99"/>
      <c r="H55" s="99"/>
      <c r="I55" s="99">
        <v>180</v>
      </c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39732</v>
      </c>
      <c r="D56" s="99"/>
      <c r="E56" s="99">
        <v>360</v>
      </c>
      <c r="F56" s="99"/>
      <c r="G56" s="99"/>
      <c r="H56" s="99">
        <v>1</v>
      </c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39733</v>
      </c>
      <c r="D57" s="99"/>
      <c r="E57" s="99">
        <v>360</v>
      </c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39734</v>
      </c>
      <c r="D58" s="99"/>
      <c r="E58" s="99">
        <v>360</v>
      </c>
      <c r="F58" s="99"/>
      <c r="G58" s="99"/>
      <c r="H58" s="99">
        <v>1</v>
      </c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39735</v>
      </c>
      <c r="D59" s="99"/>
      <c r="E59" s="99">
        <v>360</v>
      </c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39736</v>
      </c>
      <c r="D60" s="99"/>
      <c r="E60" s="99">
        <v>360</v>
      </c>
      <c r="F60" s="99"/>
      <c r="G60" s="99"/>
      <c r="H60" s="99">
        <v>1</v>
      </c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39737</v>
      </c>
      <c r="D61" s="99"/>
      <c r="E61" s="99">
        <v>360</v>
      </c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39738</v>
      </c>
      <c r="D62" s="99"/>
      <c r="E62" s="99">
        <v>360</v>
      </c>
      <c r="F62" s="99"/>
      <c r="G62" s="99"/>
      <c r="H62" s="99">
        <v>1</v>
      </c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39739</v>
      </c>
      <c r="D63" s="99"/>
      <c r="E63" s="99">
        <v>450</v>
      </c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39740</v>
      </c>
      <c r="D64" s="99"/>
      <c r="E64" s="99">
        <v>450</v>
      </c>
      <c r="F64" s="99"/>
      <c r="G64" s="99"/>
      <c r="H64" s="99">
        <v>1</v>
      </c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39741</v>
      </c>
      <c r="D65" s="99"/>
      <c r="E65" s="99">
        <v>450</v>
      </c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39742</v>
      </c>
      <c r="D66" s="99"/>
      <c r="E66" s="99">
        <v>450</v>
      </c>
      <c r="F66" s="99"/>
      <c r="G66" s="99"/>
      <c r="H66" s="99">
        <v>1</v>
      </c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39743</v>
      </c>
      <c r="D67" s="99"/>
      <c r="E67" s="99">
        <v>450</v>
      </c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39744</v>
      </c>
      <c r="D68" s="99"/>
      <c r="E68" s="99">
        <v>450</v>
      </c>
      <c r="F68" s="99"/>
      <c r="G68" s="99"/>
      <c r="H68" s="99">
        <v>1</v>
      </c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39745</v>
      </c>
      <c r="D69" s="99"/>
      <c r="E69" s="99">
        <v>450</v>
      </c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39746</v>
      </c>
      <c r="D70" s="99"/>
      <c r="E70" s="99">
        <v>540</v>
      </c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39747</v>
      </c>
      <c r="D71" s="99"/>
      <c r="E71" s="99">
        <v>540</v>
      </c>
      <c r="F71" s="99"/>
      <c r="G71" s="99"/>
      <c r="H71" s="99">
        <v>1</v>
      </c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39748</v>
      </c>
      <c r="D72" s="99"/>
      <c r="E72" s="99">
        <v>540</v>
      </c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39749</v>
      </c>
      <c r="D73" s="99"/>
      <c r="E73" s="99">
        <v>540</v>
      </c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39750</v>
      </c>
      <c r="D74" s="99"/>
      <c r="E74" s="99">
        <v>540</v>
      </c>
      <c r="F74" s="99"/>
      <c r="G74" s="99"/>
      <c r="H74" s="99">
        <v>1</v>
      </c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39751</v>
      </c>
      <c r="D75" s="99"/>
      <c r="E75" s="99">
        <v>540</v>
      </c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39752</v>
      </c>
      <c r="D76" s="99"/>
      <c r="E76" s="99">
        <v>540</v>
      </c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39753</v>
      </c>
      <c r="D77" s="99"/>
      <c r="E77" s="99">
        <v>540</v>
      </c>
      <c r="F77" s="99"/>
      <c r="G77" s="99"/>
      <c r="H77" s="99">
        <v>1</v>
      </c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39754</v>
      </c>
      <c r="D78" s="99"/>
      <c r="E78" s="99">
        <v>540</v>
      </c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39755</v>
      </c>
      <c r="D79" s="99"/>
      <c r="E79" s="99">
        <v>540</v>
      </c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39756</v>
      </c>
      <c r="D80" s="99"/>
      <c r="E80" s="99">
        <v>540</v>
      </c>
      <c r="F80" s="99"/>
      <c r="G80" s="99"/>
      <c r="H80" s="99">
        <v>1</v>
      </c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39757</v>
      </c>
      <c r="D81" s="99"/>
      <c r="E81" s="99">
        <v>540</v>
      </c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39758</v>
      </c>
      <c r="D82" s="99"/>
      <c r="E82" s="99">
        <v>540</v>
      </c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39759</v>
      </c>
      <c r="D83" s="99"/>
      <c r="E83" s="99">
        <v>540</v>
      </c>
      <c r="F83" s="99"/>
      <c r="G83" s="99"/>
      <c r="H83" s="99">
        <v>1</v>
      </c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39760</v>
      </c>
      <c r="D84" s="99"/>
      <c r="E84" s="99">
        <v>540</v>
      </c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39761</v>
      </c>
      <c r="D85" s="99"/>
      <c r="E85" s="99">
        <v>540</v>
      </c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39762</v>
      </c>
      <c r="D86" s="99"/>
      <c r="E86" s="99">
        <v>540</v>
      </c>
      <c r="F86" s="99"/>
      <c r="G86" s="99"/>
      <c r="H86" s="99">
        <v>1</v>
      </c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39763</v>
      </c>
      <c r="D87" s="99"/>
      <c r="E87" s="99">
        <v>540</v>
      </c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39764</v>
      </c>
      <c r="D88" s="100"/>
      <c r="E88" s="99">
        <v>540</v>
      </c>
      <c r="F88" s="100"/>
      <c r="G88" s="100"/>
      <c r="H88" s="99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39765</v>
      </c>
      <c r="D89" s="99"/>
      <c r="E89" s="99">
        <v>540</v>
      </c>
      <c r="F89" s="99"/>
      <c r="G89" s="99"/>
      <c r="H89" s="99">
        <v>1</v>
      </c>
      <c r="I89" s="99"/>
      <c r="J89" s="99"/>
      <c r="K89" s="99"/>
    </row>
    <row r="90" spans="2:11" ht="12.75">
      <c r="B90">
        <v>48</v>
      </c>
      <c r="C90" s="49">
        <f>+$C$43+47</f>
        <v>39766</v>
      </c>
      <c r="D90" s="99"/>
      <c r="E90" s="99">
        <v>540</v>
      </c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39767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39768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0</v>
      </c>
      <c r="E93">
        <f t="shared" si="3"/>
        <v>18450</v>
      </c>
      <c r="F93">
        <f t="shared" si="3"/>
        <v>1</v>
      </c>
      <c r="G93">
        <f t="shared" si="3"/>
        <v>0</v>
      </c>
      <c r="H93">
        <f t="shared" si="3"/>
        <v>19</v>
      </c>
      <c r="I93">
        <f t="shared" si="3"/>
        <v>3240</v>
      </c>
      <c r="J93">
        <f t="shared" si="3"/>
        <v>0</v>
      </c>
      <c r="K93">
        <f t="shared" si="3"/>
        <v>50</v>
      </c>
    </row>
  </sheetData>
  <sheetProtection sheet="1" objects="1" scenarios="1" formatColumns="0" formatRows="0" insertColumns="0" insertRows="0"/>
  <mergeCells count="117"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V28:W28"/>
    <mergeCell ref="V29:W29"/>
    <mergeCell ref="V30:W30"/>
    <mergeCell ref="V31:W31"/>
    <mergeCell ref="V32:W32"/>
    <mergeCell ref="V26:W26"/>
    <mergeCell ref="V27:W27"/>
    <mergeCell ref="V20:W20"/>
    <mergeCell ref="V21:W21"/>
    <mergeCell ref="V22:W22"/>
    <mergeCell ref="V23:W23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35:W35"/>
    <mergeCell ref="V36:W36"/>
    <mergeCell ref="T50:U50"/>
    <mergeCell ref="T51:U51"/>
    <mergeCell ref="T37:U37"/>
    <mergeCell ref="T40:U40"/>
    <mergeCell ref="T41:U41"/>
    <mergeCell ref="T38:U38"/>
    <mergeCell ref="V24:W24"/>
    <mergeCell ref="V25:W25"/>
    <mergeCell ref="T49:U49"/>
    <mergeCell ref="V12:W12"/>
    <mergeCell ref="V13:W13"/>
    <mergeCell ref="V16:W16"/>
    <mergeCell ref="V17:W17"/>
    <mergeCell ref="T46:U46"/>
    <mergeCell ref="T47:U47"/>
    <mergeCell ref="T48:U48"/>
    <mergeCell ref="T42:U42"/>
    <mergeCell ref="T43:U43"/>
    <mergeCell ref="T44:U44"/>
    <mergeCell ref="T45:U45"/>
    <mergeCell ref="T33:U33"/>
    <mergeCell ref="T34:U34"/>
    <mergeCell ref="T35:U35"/>
    <mergeCell ref="T36:U36"/>
    <mergeCell ref="T29:U29"/>
    <mergeCell ref="T30:U30"/>
    <mergeCell ref="T31:U31"/>
    <mergeCell ref="T32:U32"/>
    <mergeCell ref="T27:U27"/>
    <mergeCell ref="T28:U28"/>
    <mergeCell ref="T21:U21"/>
    <mergeCell ref="V18:W18"/>
    <mergeCell ref="V19:W19"/>
    <mergeCell ref="V6:W6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18:U18"/>
    <mergeCell ref="T19:U19"/>
    <mergeCell ref="T4:U4"/>
    <mergeCell ref="T5:U5"/>
    <mergeCell ref="T8:U8"/>
    <mergeCell ref="T9:U9"/>
    <mergeCell ref="T6:U6"/>
    <mergeCell ref="T7:U7"/>
    <mergeCell ref="T10:U10"/>
    <mergeCell ref="T13:U13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E4:F4"/>
    <mergeCell ref="T17:U17"/>
    <mergeCell ref="T15:U15"/>
    <mergeCell ref="T16:U16"/>
    <mergeCell ref="E5:F5"/>
    <mergeCell ref="E10:F10"/>
    <mergeCell ref="E6:F6"/>
  </mergeCells>
  <printOptions/>
  <pageMargins left="0.25" right="0.25" top="0.25" bottom="0.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A27" sqref="A27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43</v>
      </c>
      <c r="E1" s="60" t="s">
        <v>54</v>
      </c>
      <c r="F1" s="58" t="s">
        <v>0</v>
      </c>
      <c r="G1" s="61">
        <f>+C4</f>
        <v>68</v>
      </c>
      <c r="K1" s="50" t="s">
        <v>36</v>
      </c>
      <c r="L1" s="51"/>
      <c r="M1" s="51"/>
      <c r="N1" s="51"/>
      <c r="O1" s="52"/>
      <c r="R1" s="497" t="s">
        <v>21</v>
      </c>
      <c r="S1" s="498"/>
      <c r="T1" s="498"/>
      <c r="U1" s="498"/>
      <c r="V1" s="498"/>
      <c r="W1" s="499"/>
      <c r="AA1" s="15" t="s">
        <v>95</v>
      </c>
    </row>
    <row r="2" spans="5:32" ht="13.5" thickBot="1">
      <c r="E2" s="495" t="s">
        <v>2</v>
      </c>
      <c r="F2" s="496"/>
      <c r="G2" s="62">
        <f>+C6</f>
        <v>547.8823529411765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42"/>
      <c r="AD2" s="513"/>
      <c r="AE2" s="513"/>
      <c r="AF2" s="514"/>
    </row>
    <row r="3" spans="2:32" ht="19.5" thickBot="1">
      <c r="B3" s="1" t="s">
        <v>218</v>
      </c>
      <c r="E3" s="495" t="s">
        <v>1</v>
      </c>
      <c r="F3" s="496"/>
      <c r="G3" s="63">
        <f>+C5</f>
        <v>37256</v>
      </c>
      <c r="I3" s="74">
        <f>+S38</f>
        <v>2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7072</v>
      </c>
      <c r="O3" s="70">
        <f>PRODUCT(L3,N3)/100</f>
        <v>604.6560000000001</v>
      </c>
      <c r="R3" s="46" t="s">
        <v>10</v>
      </c>
      <c r="S3" s="6" t="s">
        <v>22</v>
      </c>
      <c r="T3" s="500" t="s">
        <v>23</v>
      </c>
      <c r="U3" s="500"/>
      <c r="V3" s="500" t="s">
        <v>24</v>
      </c>
      <c r="W3" s="509"/>
      <c r="AA3" s="507" t="s">
        <v>6</v>
      </c>
      <c r="AB3" s="508"/>
      <c r="AC3" s="543"/>
      <c r="AD3" s="516"/>
      <c r="AE3" s="516"/>
      <c r="AF3" s="517"/>
    </row>
    <row r="4" spans="2:32" ht="13.5" thickBot="1">
      <c r="B4" s="4" t="s">
        <v>0</v>
      </c>
      <c r="C4" s="88">
        <v>68</v>
      </c>
      <c r="E4" s="523" t="s">
        <v>55</v>
      </c>
      <c r="F4" s="524"/>
      <c r="G4" s="67">
        <f>+C7</f>
        <v>109.55</v>
      </c>
      <c r="I4" s="75">
        <f>IF(G1&gt;0,+S38/G1," ")</f>
        <v>0.029411764705882353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0</v>
      </c>
      <c r="O4" s="70">
        <f>PRODUCT(L4,N4)/100</f>
        <v>0</v>
      </c>
      <c r="R4" s="172">
        <v>39734</v>
      </c>
      <c r="S4" s="100">
        <v>1</v>
      </c>
      <c r="T4" s="545" t="s">
        <v>384</v>
      </c>
      <c r="U4" s="510"/>
      <c r="V4" s="545" t="s">
        <v>385</v>
      </c>
      <c r="W4" s="511"/>
      <c r="AA4" s="507" t="s">
        <v>7</v>
      </c>
      <c r="AB4" s="508"/>
      <c r="AC4" s="543"/>
      <c r="AD4" s="516"/>
      <c r="AE4" s="516"/>
      <c r="AF4" s="517"/>
    </row>
    <row r="5" spans="2:32" ht="15" thickBot="1">
      <c r="B5" s="4" t="s">
        <v>1</v>
      </c>
      <c r="C5" s="88">
        <v>37256</v>
      </c>
      <c r="E5" s="525" t="s">
        <v>90</v>
      </c>
      <c r="F5" s="526"/>
      <c r="G5" s="79">
        <f>PRODUCT(G2,G4)/100</f>
        <v>600.2051176470588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23</v>
      </c>
      <c r="O5" s="70">
        <f>PRODUCT(L5,N5)</f>
        <v>1380</v>
      </c>
      <c r="R5" s="172">
        <v>39743</v>
      </c>
      <c r="S5" s="100">
        <v>1</v>
      </c>
      <c r="T5" s="546" t="s">
        <v>180</v>
      </c>
      <c r="U5" s="501"/>
      <c r="V5" s="546" t="s">
        <v>386</v>
      </c>
      <c r="W5" s="502"/>
      <c r="AA5" s="17" t="s">
        <v>8</v>
      </c>
      <c r="AB5" s="18"/>
      <c r="AC5" s="543"/>
      <c r="AD5" s="516"/>
      <c r="AE5" s="516"/>
      <c r="AF5" s="517"/>
    </row>
    <row r="6" spans="2:32" ht="13.5" thickBot="1">
      <c r="B6" s="4" t="s">
        <v>2</v>
      </c>
      <c r="C6" s="226">
        <f>IF(C4&gt;0,+C5/C4," ")</f>
        <v>547.8823529411765</v>
      </c>
      <c r="E6" s="495" t="s">
        <v>187</v>
      </c>
      <c r="F6" s="496"/>
      <c r="G6" s="68">
        <f>+O20</f>
        <v>46.138955882352946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1"/>
      <c r="U6" s="501"/>
      <c r="V6" s="501"/>
      <c r="W6" s="502"/>
      <c r="AA6" s="19" t="s">
        <v>9</v>
      </c>
      <c r="AB6" s="20"/>
      <c r="AC6" s="544"/>
      <c r="AD6" s="521"/>
      <c r="AE6" s="521"/>
      <c r="AF6" s="522"/>
    </row>
    <row r="7" spans="2:28" ht="15" thickBot="1">
      <c r="B7" s="80" t="s">
        <v>121</v>
      </c>
      <c r="C7" s="89">
        <v>109.55</v>
      </c>
      <c r="E7" s="531" t="s">
        <v>89</v>
      </c>
      <c r="F7" s="532"/>
      <c r="G7" s="67">
        <f>SUM(G5,G6)</f>
        <v>646.3440735294118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0</v>
      </c>
      <c r="O7" s="70">
        <f>PRODUCT(L7,N7)</f>
        <v>0</v>
      </c>
      <c r="R7" s="102"/>
      <c r="S7" s="100"/>
      <c r="T7" s="501"/>
      <c r="U7" s="501"/>
      <c r="V7" s="501"/>
      <c r="W7" s="502"/>
      <c r="AB7" s="5"/>
    </row>
    <row r="8" spans="2:28" ht="13.5" thickBot="1">
      <c r="B8" s="4" t="s">
        <v>41</v>
      </c>
      <c r="C8" s="90">
        <v>39720</v>
      </c>
      <c r="E8" s="81" t="s">
        <v>123</v>
      </c>
      <c r="F8" s="59" t="s">
        <v>122</v>
      </c>
      <c r="G8" s="86">
        <v>605</v>
      </c>
      <c r="I8" s="85">
        <f>IF(C4&gt;0,(+G6/(G8-C6))," ")</f>
        <v>0.8077881050463439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2992</v>
      </c>
      <c r="O8" s="70">
        <f>PRODUCT(L8,N8)/100</f>
        <v>344.08</v>
      </c>
      <c r="R8" s="102"/>
      <c r="S8" s="100"/>
      <c r="T8" s="501"/>
      <c r="U8" s="501"/>
      <c r="V8" s="501"/>
      <c r="W8" s="502"/>
      <c r="Z8" s="14"/>
      <c r="AA8" s="14"/>
      <c r="AB8" s="5"/>
    </row>
    <row r="9" spans="2:28" ht="15.75" customHeight="1" thickBot="1">
      <c r="B9" s="215" t="s">
        <v>3</v>
      </c>
      <c r="C9" s="320">
        <v>44</v>
      </c>
      <c r="E9" s="82" t="s">
        <v>124</v>
      </c>
      <c r="F9" s="9" t="s">
        <v>0</v>
      </c>
      <c r="G9" s="87">
        <v>66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501"/>
      <c r="U9" s="501"/>
      <c r="V9" s="501"/>
      <c r="W9" s="502"/>
      <c r="Z9" s="14"/>
      <c r="AA9" s="14"/>
      <c r="AB9" s="5"/>
    </row>
    <row r="10" spans="2:28" ht="16.5" thickBot="1">
      <c r="B10" s="4" t="s">
        <v>40</v>
      </c>
      <c r="C10" s="216">
        <f>+$C$8+C9</f>
        <v>39764</v>
      </c>
      <c r="E10" s="527" t="s">
        <v>56</v>
      </c>
      <c r="F10" s="528"/>
      <c r="G10" s="69">
        <f>IF(G8&gt;0,((G7*G1)/(G8*G9))*100," ")</f>
        <v>110.07111695467069</v>
      </c>
      <c r="I10" s="84">
        <f>IF(C4&gt;0,+(G8-C6)/$C$9," ")</f>
        <v>1.2981283422459895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50</v>
      </c>
      <c r="O10" s="71">
        <f>PRODUCT(L10,N10)/100</f>
        <v>5</v>
      </c>
      <c r="R10" s="102"/>
      <c r="S10" s="100"/>
      <c r="T10" s="501"/>
      <c r="U10" s="501"/>
      <c r="V10" s="501"/>
      <c r="W10" s="502"/>
      <c r="Z10" s="14"/>
      <c r="AA10" s="14"/>
      <c r="AB10" s="5"/>
    </row>
    <row r="11" spans="2:28" ht="24" customHeight="1" thickBot="1">
      <c r="B11" s="5"/>
      <c r="C11" s="83"/>
      <c r="E11" s="529" t="s">
        <v>57</v>
      </c>
      <c r="F11" s="530"/>
      <c r="G11" s="3"/>
      <c r="K11" s="232" t="s">
        <v>87</v>
      </c>
      <c r="L11" s="228" t="s">
        <v>224</v>
      </c>
      <c r="M11" s="229">
        <f>+O11/C4</f>
        <v>34.31964705882353</v>
      </c>
      <c r="N11" s="231" t="s">
        <v>38</v>
      </c>
      <c r="O11" s="227">
        <f>SUM(O3:O10)</f>
        <v>2333.736</v>
      </c>
      <c r="R11" s="102"/>
      <c r="S11" s="100"/>
      <c r="T11" s="501"/>
      <c r="U11" s="501"/>
      <c r="V11" s="501"/>
      <c r="W11" s="502"/>
      <c r="Z11" s="14"/>
      <c r="AA11" s="14"/>
      <c r="AB11" s="5"/>
    </row>
    <row r="12" spans="1:28" ht="27" customHeight="1" thickBot="1">
      <c r="A12" s="533" t="s">
        <v>318</v>
      </c>
      <c r="B12" s="534"/>
      <c r="C12" s="534"/>
      <c r="D12" s="534"/>
      <c r="E12" s="534"/>
      <c r="F12" s="534"/>
      <c r="G12" s="535"/>
      <c r="K12" s="218" t="s">
        <v>37</v>
      </c>
      <c r="L12" s="51"/>
      <c r="M12" s="51"/>
      <c r="N12" s="217"/>
      <c r="O12" s="174"/>
      <c r="R12" s="102"/>
      <c r="S12" s="100"/>
      <c r="T12" s="501"/>
      <c r="U12" s="501"/>
      <c r="V12" s="501"/>
      <c r="W12" s="502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>
        <f>+F33/C4</f>
        <v>6.969999999999999</v>
      </c>
      <c r="N13" s="231" t="s">
        <v>38</v>
      </c>
      <c r="O13" s="177">
        <f>+F33</f>
        <v>473.9599999999999</v>
      </c>
      <c r="R13" s="102"/>
      <c r="S13" s="100"/>
      <c r="T13" s="501"/>
      <c r="U13" s="501"/>
      <c r="V13" s="501"/>
      <c r="W13" s="502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1"/>
      <c r="U14" s="501"/>
      <c r="V14" s="501"/>
      <c r="W14" s="502"/>
      <c r="Z14" s="14"/>
      <c r="AA14" s="14"/>
      <c r="AB14" s="5"/>
    </row>
    <row r="15" spans="1:28" ht="14.25" customHeight="1">
      <c r="A15" s="91">
        <v>12</v>
      </c>
      <c r="B15" s="185" t="str">
        <f>IF(A15&gt;0,LOOKUP(A15,'Health Treatment'!$AS$7:$AS$107,'Health Treatment'!$AT$7:$AT$43)," ")</f>
        <v>Express 5</v>
      </c>
      <c r="C15" s="95">
        <v>68</v>
      </c>
      <c r="D15" s="95">
        <v>1</v>
      </c>
      <c r="E15" s="188">
        <f>IF(A15&gt;0,LOOKUP(A15,'Health Treatment'!$AS$7:$AS$107,'Health Treatment'!$AW$7:$AW$107)*D15," ")</f>
        <v>1.075</v>
      </c>
      <c r="F15" s="64">
        <f aca="true" t="shared" si="0" ref="F15:F23">IF(C15&gt;0,+C15*E15," ")</f>
        <v>73.1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1"/>
      <c r="U15" s="501"/>
      <c r="V15" s="501"/>
      <c r="W15" s="502"/>
      <c r="Y15" s="5"/>
      <c r="Z15" s="5"/>
      <c r="AA15" s="5"/>
      <c r="AB15" s="5"/>
    </row>
    <row r="16" spans="1:28" ht="14.25" customHeight="1" thickBot="1">
      <c r="A16" s="91">
        <v>39</v>
      </c>
      <c r="B16" s="185" t="str">
        <f>IF(A16&gt;0,LOOKUP(A16,'Health Treatment'!$AS$7:$AS$107,'Health Treatment'!$AT$7:$AT$43)," ")</f>
        <v>7way Blackleg</v>
      </c>
      <c r="C16" s="95">
        <v>68</v>
      </c>
      <c r="D16" s="95">
        <v>1</v>
      </c>
      <c r="E16" s="188">
        <f>IF(A16&gt;0,LOOKUP(A16,'Health Treatment'!$AS$7:$AS$107,'Health Treatment'!$AW$7:$AW$107)*D16," ")</f>
        <v>0.27</v>
      </c>
      <c r="F16" s="64">
        <f t="shared" si="0"/>
        <v>18.36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Treatment'!AH508/'Health Treatment'!AH510,0)</f>
        <v>10.99176666666667</v>
      </c>
      <c r="R16" s="103"/>
      <c r="S16" s="100"/>
      <c r="T16" s="501"/>
      <c r="U16" s="501"/>
      <c r="V16" s="501"/>
      <c r="W16" s="502"/>
      <c r="Y16" s="5"/>
      <c r="Z16" s="5"/>
      <c r="AA16" s="5"/>
      <c r="AB16" s="5"/>
    </row>
    <row r="17" spans="1:28" ht="18" customHeight="1" thickBot="1">
      <c r="A17" s="91">
        <v>71</v>
      </c>
      <c r="B17" s="185" t="str">
        <f>IF(A17&gt;0,LOOKUP(A17,'Health Treatment'!$AS$7:$AS$107,'Health Treatment'!$AT$7:$AT$43)," ")</f>
        <v>Dectomax</v>
      </c>
      <c r="C17" s="95">
        <v>68</v>
      </c>
      <c r="D17" s="95">
        <v>5</v>
      </c>
      <c r="E17" s="188">
        <f>IF(A17&gt;0,LOOKUP(A17,'Health Treatment'!$AS$7:$AS$107,'Health Treatment'!$AW$7:$AW$107)*D17," ")</f>
        <v>2.05</v>
      </c>
      <c r="F17" s="64">
        <f t="shared" si="0"/>
        <v>139.39999999999998</v>
      </c>
      <c r="G17" s="33"/>
      <c r="H17" s="25"/>
      <c r="I17" s="25"/>
      <c r="K17" s="175" t="s">
        <v>39</v>
      </c>
      <c r="L17" s="538">
        <f>+'Health Treatment'!AH508</f>
        <v>329.7530000000001</v>
      </c>
      <c r="M17" s="539"/>
      <c r="N17" s="176" t="s">
        <v>186</v>
      </c>
      <c r="O17" s="177">
        <f>+'Health Treatment'!AH508/C4</f>
        <v>4.849308823529413</v>
      </c>
      <c r="R17" s="103"/>
      <c r="S17" s="100"/>
      <c r="T17" s="501"/>
      <c r="U17" s="501"/>
      <c r="V17" s="501"/>
      <c r="W17" s="502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6" t="s">
        <v>18</v>
      </c>
      <c r="N18" s="536"/>
      <c r="O18" s="179">
        <f>SUM(O11,O13,L17)</f>
        <v>3137.449</v>
      </c>
      <c r="R18" s="103"/>
      <c r="S18" s="100"/>
      <c r="T18" s="501"/>
      <c r="U18" s="501"/>
      <c r="V18" s="501"/>
      <c r="W18" s="502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7"/>
      <c r="N19" s="537"/>
      <c r="O19" s="181"/>
      <c r="R19" s="103"/>
      <c r="S19" s="100"/>
      <c r="T19" s="501"/>
      <c r="U19" s="501"/>
      <c r="V19" s="501"/>
      <c r="W19" s="502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40" t="s">
        <v>183</v>
      </c>
      <c r="N20" s="540"/>
      <c r="O20" s="177">
        <f>+O18/C4</f>
        <v>46.138955882352946</v>
      </c>
      <c r="Q20" s="14"/>
      <c r="R20" s="103"/>
      <c r="S20" s="100"/>
      <c r="T20" s="501"/>
      <c r="U20" s="501"/>
      <c r="V20" s="501"/>
      <c r="W20" s="502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1"/>
      <c r="U21" s="501"/>
      <c r="V21" s="501"/>
      <c r="W21" s="502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1"/>
      <c r="U22" s="501"/>
      <c r="V22" s="501"/>
      <c r="W22" s="502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1"/>
      <c r="U23" s="501"/>
      <c r="V23" s="501"/>
      <c r="W23" s="502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230.85999999999996</v>
      </c>
      <c r="G24" s="39"/>
      <c r="H24" s="25"/>
      <c r="I24" s="25"/>
      <c r="Q24" s="14"/>
      <c r="R24" s="103"/>
      <c r="S24" s="100"/>
      <c r="T24" s="501"/>
      <c r="U24" s="501"/>
      <c r="V24" s="501"/>
      <c r="W24" s="502"/>
      <c r="Y24" s="5"/>
      <c r="Z24" s="5"/>
      <c r="AA24" s="5"/>
      <c r="AB24" s="5"/>
    </row>
    <row r="25" spans="1:28" ht="14.25" customHeight="1">
      <c r="A25" s="94">
        <v>12</v>
      </c>
      <c r="B25" s="187" t="str">
        <f>IF(A25&gt;0,LOOKUP(A25,'Health Treatment'!$AS$7:$AS$107,'Health Treatment'!$AT$7:$AT$43)," ")</f>
        <v>Express 5</v>
      </c>
      <c r="C25" s="98">
        <v>68</v>
      </c>
      <c r="D25" s="98">
        <v>1</v>
      </c>
      <c r="E25" s="188">
        <f>IF(A25&gt;0,LOOKUP(A25,'Health Treatment'!$AS$7:$AS$107,'Health Treatment'!$AW$7:$AW$107)*D25," ")</f>
        <v>1.075</v>
      </c>
      <c r="F25" s="64">
        <f aca="true" t="shared" si="1" ref="F25:F31">IF(C25&gt;0,+C25*E25," ")</f>
        <v>73.1</v>
      </c>
      <c r="G25" s="35"/>
      <c r="H25" s="25"/>
      <c r="I25" s="25"/>
      <c r="Q25" s="14"/>
      <c r="R25" s="103"/>
      <c r="S25" s="100"/>
      <c r="T25" s="501"/>
      <c r="U25" s="501"/>
      <c r="V25" s="501"/>
      <c r="W25" s="502"/>
      <c r="Y25" s="5"/>
      <c r="Z25" s="5"/>
      <c r="AA25" s="5"/>
      <c r="AB25" s="5"/>
    </row>
    <row r="26" spans="1:28" ht="14.25" customHeight="1">
      <c r="A26" s="92">
        <v>88</v>
      </c>
      <c r="B26" s="185" t="str">
        <f>IF(A26&gt;0,LOOKUP(A26,'Health Treatment'!$AS$7:$AS$107,'Health Treatment'!$AT$7:$AT$43)," ")</f>
        <v>Encore</v>
      </c>
      <c r="C26" s="95">
        <v>68</v>
      </c>
      <c r="D26" s="98">
        <v>1</v>
      </c>
      <c r="E26" s="188">
        <f>IF(A26&gt;0,LOOKUP(A26,'Health Treatment'!$AS$7:$AS$107,'Health Treatment'!$AW$7:$AW$107)*D26," ")</f>
        <v>2.5</v>
      </c>
      <c r="F26" s="64">
        <f t="shared" si="1"/>
        <v>170</v>
      </c>
      <c r="G26" s="33"/>
      <c r="H26" s="25"/>
      <c r="I26" s="25"/>
      <c r="Q26" s="14"/>
      <c r="R26" s="103"/>
      <c r="S26" s="100"/>
      <c r="T26" s="501"/>
      <c r="U26" s="501"/>
      <c r="V26" s="501"/>
      <c r="W26" s="502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1"/>
      <c r="U27" s="501"/>
      <c r="V27" s="501"/>
      <c r="W27" s="502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1"/>
      <c r="U28" s="501"/>
      <c r="V28" s="501"/>
      <c r="W28" s="502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1"/>
      <c r="U29" s="501"/>
      <c r="V29" s="501"/>
      <c r="W29" s="502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1"/>
      <c r="U30" s="501"/>
      <c r="V30" s="501"/>
      <c r="W30" s="502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1"/>
      <c r="U31" s="501"/>
      <c r="V31" s="501"/>
      <c r="W31" s="502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243.1</v>
      </c>
      <c r="G32" s="39"/>
      <c r="H32" s="25"/>
      <c r="I32" s="25"/>
      <c r="Q32" s="14"/>
      <c r="R32" s="103"/>
      <c r="S32" s="100"/>
      <c r="T32" s="501"/>
      <c r="U32" s="501"/>
      <c r="V32" s="501"/>
      <c r="W32" s="502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473.9599999999999</v>
      </c>
      <c r="G33" s="45"/>
      <c r="H33" s="25"/>
      <c r="I33" s="25"/>
      <c r="Q33" s="14"/>
      <c r="R33" s="103"/>
      <c r="S33" s="100"/>
      <c r="T33" s="501"/>
      <c r="U33" s="501"/>
      <c r="V33" s="501"/>
      <c r="W33" s="502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1"/>
      <c r="U34" s="501"/>
      <c r="V34" s="501"/>
      <c r="W34" s="502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1"/>
      <c r="U35" s="501"/>
      <c r="V35" s="501"/>
      <c r="W35" s="502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1"/>
      <c r="U36" s="501"/>
      <c r="V36" s="501"/>
      <c r="W36" s="502"/>
      <c r="Y36" s="5"/>
      <c r="Z36" s="5"/>
      <c r="AA36" s="5"/>
      <c r="AB36" s="5"/>
    </row>
    <row r="37" spans="18:28" ht="13.5" customHeight="1" thickBot="1">
      <c r="R37" s="104"/>
      <c r="S37" s="101"/>
      <c r="T37" s="504"/>
      <c r="U37" s="504"/>
      <c r="V37" s="504"/>
      <c r="W37" s="505"/>
      <c r="Y37" s="5"/>
      <c r="Z37" s="5"/>
      <c r="AA37" s="5"/>
      <c r="AB37" s="5"/>
    </row>
    <row r="38" spans="4:23" ht="19.5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2</v>
      </c>
      <c r="T38" s="506" t="s">
        <v>85</v>
      </c>
      <c r="U38" s="506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03"/>
      <c r="U40" s="503"/>
      <c r="V40" s="503"/>
      <c r="W40" s="50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03"/>
      <c r="U41" s="503"/>
      <c r="V41" s="503"/>
      <c r="W41" s="50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03"/>
      <c r="U42" s="503"/>
      <c r="V42" s="503"/>
      <c r="W42" s="503"/>
    </row>
    <row r="43" spans="1:23" s="5" customFormat="1" ht="12.75">
      <c r="A43"/>
      <c r="B43">
        <v>1</v>
      </c>
      <c r="C43" s="11">
        <f>+C8</f>
        <v>39720</v>
      </c>
      <c r="D43" s="99"/>
      <c r="E43" s="99"/>
      <c r="F43" s="99">
        <v>1</v>
      </c>
      <c r="G43" s="99"/>
      <c r="H43" s="99"/>
      <c r="I43" s="99">
        <v>272</v>
      </c>
      <c r="J43" s="99"/>
      <c r="K43" s="99">
        <v>50</v>
      </c>
      <c r="M43"/>
      <c r="N43"/>
      <c r="O43"/>
      <c r="P43"/>
      <c r="Q43"/>
      <c r="T43" s="503"/>
      <c r="U43" s="503"/>
      <c r="V43" s="503"/>
      <c r="W43" s="503"/>
    </row>
    <row r="44" spans="1:23" s="5" customFormat="1" ht="12.75">
      <c r="A44"/>
      <c r="B44">
        <v>2</v>
      </c>
      <c r="C44" s="11">
        <f>+$C$43+1</f>
        <v>39721</v>
      </c>
      <c r="D44" s="99"/>
      <c r="E44" s="99"/>
      <c r="F44" s="99"/>
      <c r="G44" s="99"/>
      <c r="H44" s="99"/>
      <c r="I44" s="99">
        <v>272</v>
      </c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03"/>
      <c r="U44" s="503"/>
      <c r="V44" s="503"/>
      <c r="W44" s="503"/>
    </row>
    <row r="45" spans="2:23" ht="12.75">
      <c r="B45">
        <v>3</v>
      </c>
      <c r="C45" s="11">
        <f>+$C$43+2</f>
        <v>39722</v>
      </c>
      <c r="D45" s="99"/>
      <c r="E45" s="99"/>
      <c r="F45" s="99">
        <v>1</v>
      </c>
      <c r="G45" s="99"/>
      <c r="H45" s="99"/>
      <c r="I45" s="99">
        <v>272</v>
      </c>
      <c r="J45" s="99"/>
      <c r="K45" s="99"/>
      <c r="P45" t="str">
        <f t="shared" si="2"/>
        <v> </v>
      </c>
      <c r="R45" s="5"/>
      <c r="S45" s="5"/>
      <c r="T45" s="503"/>
      <c r="U45" s="503"/>
      <c r="V45" s="503"/>
      <c r="W45" s="503"/>
    </row>
    <row r="46" spans="2:23" ht="12.75">
      <c r="B46">
        <v>4</v>
      </c>
      <c r="C46" s="11">
        <f>+$C$43+3</f>
        <v>39723</v>
      </c>
      <c r="D46" s="99"/>
      <c r="E46" s="99"/>
      <c r="F46" s="99"/>
      <c r="G46" s="99"/>
      <c r="H46" s="99"/>
      <c r="I46" s="99">
        <v>272</v>
      </c>
      <c r="J46" s="99"/>
      <c r="K46" s="99"/>
      <c r="P46" t="str">
        <f t="shared" si="2"/>
        <v> </v>
      </c>
      <c r="R46" s="5"/>
      <c r="S46" s="5"/>
      <c r="T46" s="503"/>
      <c r="U46" s="503"/>
      <c r="V46" s="503"/>
      <c r="W46" s="503"/>
    </row>
    <row r="47" spans="2:23" ht="12.75">
      <c r="B47">
        <v>5</v>
      </c>
      <c r="C47" s="11">
        <f>+$C$43+4</f>
        <v>39724</v>
      </c>
      <c r="D47" s="99"/>
      <c r="E47" s="99"/>
      <c r="F47" s="99">
        <v>1</v>
      </c>
      <c r="G47" s="99"/>
      <c r="H47" s="99"/>
      <c r="I47" s="99">
        <v>272</v>
      </c>
      <c r="J47" s="99"/>
      <c r="K47" s="99"/>
      <c r="P47" t="str">
        <f t="shared" si="2"/>
        <v> </v>
      </c>
      <c r="R47" s="5"/>
      <c r="S47" s="5"/>
      <c r="T47" s="503"/>
      <c r="U47" s="503"/>
      <c r="V47" s="503"/>
      <c r="W47" s="503"/>
    </row>
    <row r="48" spans="2:23" ht="12.75">
      <c r="B48">
        <v>6</v>
      </c>
      <c r="C48" s="11">
        <f>+$C$43+5</f>
        <v>39725</v>
      </c>
      <c r="D48" s="99"/>
      <c r="E48" s="99"/>
      <c r="F48" s="99"/>
      <c r="G48" s="99"/>
      <c r="H48" s="99"/>
      <c r="I48" s="99">
        <v>272</v>
      </c>
      <c r="J48" s="99"/>
      <c r="K48" s="99"/>
      <c r="P48" t="str">
        <f t="shared" si="2"/>
        <v> </v>
      </c>
      <c r="R48" s="5"/>
      <c r="S48" s="5"/>
      <c r="T48" s="503"/>
      <c r="U48" s="503"/>
      <c r="V48" s="503"/>
      <c r="W48" s="503"/>
    </row>
    <row r="49" spans="2:23" ht="12.75">
      <c r="B49">
        <v>7</v>
      </c>
      <c r="C49" s="11">
        <f>+$C$43+6</f>
        <v>39726</v>
      </c>
      <c r="D49" s="99"/>
      <c r="E49" s="99"/>
      <c r="F49" s="99">
        <v>1</v>
      </c>
      <c r="G49" s="99"/>
      <c r="H49" s="99"/>
      <c r="I49" s="99">
        <v>272</v>
      </c>
      <c r="J49" s="99"/>
      <c r="K49" s="99"/>
      <c r="P49" t="str">
        <f t="shared" si="2"/>
        <v> </v>
      </c>
      <c r="R49" s="5"/>
      <c r="S49" s="5"/>
      <c r="T49" s="503"/>
      <c r="U49" s="503"/>
      <c r="V49" s="503"/>
      <c r="W49" s="503"/>
    </row>
    <row r="50" spans="2:23" ht="12.75">
      <c r="B50">
        <v>8</v>
      </c>
      <c r="C50" s="11">
        <f>+$C$43+7</f>
        <v>39727</v>
      </c>
      <c r="D50" s="99"/>
      <c r="E50" s="99"/>
      <c r="F50" s="99"/>
      <c r="G50" s="99"/>
      <c r="H50" s="99"/>
      <c r="I50" s="99">
        <v>272</v>
      </c>
      <c r="J50" s="99"/>
      <c r="K50" s="99"/>
      <c r="P50" t="str">
        <f t="shared" si="2"/>
        <v> </v>
      </c>
      <c r="R50" s="5"/>
      <c r="S50" s="5"/>
      <c r="T50" s="503"/>
      <c r="U50" s="503"/>
      <c r="V50" s="503"/>
      <c r="W50" s="503"/>
    </row>
    <row r="51" spans="2:23" ht="12.75">
      <c r="B51">
        <v>9</v>
      </c>
      <c r="C51" s="11">
        <f>+$C$43+8</f>
        <v>39728</v>
      </c>
      <c r="D51" s="99"/>
      <c r="E51" s="99"/>
      <c r="F51" s="99">
        <v>1</v>
      </c>
      <c r="G51" s="99"/>
      <c r="H51" s="99"/>
      <c r="I51" s="99">
        <v>272</v>
      </c>
      <c r="J51" s="99"/>
      <c r="K51" s="99"/>
      <c r="P51" t="str">
        <f t="shared" si="2"/>
        <v> </v>
      </c>
      <c r="R51" s="5"/>
      <c r="S51" s="5"/>
      <c r="T51" s="503"/>
      <c r="U51" s="503"/>
      <c r="V51" s="503"/>
      <c r="W51" s="503"/>
    </row>
    <row r="52" spans="2:16" ht="12.75">
      <c r="B52">
        <v>10</v>
      </c>
      <c r="C52" s="11">
        <f>+$C$43+9</f>
        <v>39729</v>
      </c>
      <c r="D52" s="99">
        <v>136</v>
      </c>
      <c r="E52" s="99"/>
      <c r="F52" s="99"/>
      <c r="G52" s="99"/>
      <c r="H52" s="99"/>
      <c r="I52" s="99">
        <v>136</v>
      </c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39730</v>
      </c>
      <c r="D53" s="99">
        <v>136</v>
      </c>
      <c r="E53" s="99"/>
      <c r="F53" s="99">
        <v>1</v>
      </c>
      <c r="G53" s="99"/>
      <c r="H53" s="99"/>
      <c r="I53" s="99">
        <v>136</v>
      </c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39731</v>
      </c>
      <c r="D54" s="99">
        <v>136</v>
      </c>
      <c r="E54" s="99"/>
      <c r="F54" s="99"/>
      <c r="G54" s="99"/>
      <c r="H54" s="99"/>
      <c r="I54" s="99">
        <v>136</v>
      </c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39732</v>
      </c>
      <c r="D55" s="99">
        <v>136</v>
      </c>
      <c r="E55" s="99"/>
      <c r="F55" s="99">
        <v>1</v>
      </c>
      <c r="G55" s="99"/>
      <c r="H55" s="99"/>
      <c r="I55" s="99">
        <v>136</v>
      </c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39733</v>
      </c>
      <c r="D56" s="99">
        <v>204</v>
      </c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39734</v>
      </c>
      <c r="D57" s="99">
        <v>204</v>
      </c>
      <c r="E57" s="99"/>
      <c r="F57" s="99">
        <v>1</v>
      </c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39735</v>
      </c>
      <c r="D58" s="99">
        <v>204</v>
      </c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39736</v>
      </c>
      <c r="D59" s="99">
        <v>204</v>
      </c>
      <c r="E59" s="99"/>
      <c r="F59" s="99">
        <v>1</v>
      </c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39737</v>
      </c>
      <c r="D60" s="99">
        <v>204</v>
      </c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39738</v>
      </c>
      <c r="D61" s="99">
        <v>204</v>
      </c>
      <c r="E61" s="99"/>
      <c r="F61" s="99">
        <v>1</v>
      </c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39739</v>
      </c>
      <c r="D62" s="99">
        <v>204</v>
      </c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39740</v>
      </c>
      <c r="D63" s="99">
        <v>204</v>
      </c>
      <c r="E63" s="99"/>
      <c r="F63" s="99">
        <v>1</v>
      </c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39741</v>
      </c>
      <c r="D64" s="99">
        <v>204</v>
      </c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39742</v>
      </c>
      <c r="D65" s="99">
        <v>204</v>
      </c>
      <c r="E65" s="99"/>
      <c r="F65" s="99">
        <v>1</v>
      </c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39743</v>
      </c>
      <c r="D66" s="99">
        <v>204</v>
      </c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39744</v>
      </c>
      <c r="D67" s="99">
        <v>204</v>
      </c>
      <c r="E67" s="99"/>
      <c r="F67" s="99">
        <v>1</v>
      </c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39745</v>
      </c>
      <c r="D68" s="99">
        <v>204</v>
      </c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39746</v>
      </c>
      <c r="D69" s="99">
        <v>204</v>
      </c>
      <c r="E69" s="99"/>
      <c r="F69" s="99">
        <v>1</v>
      </c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39747</v>
      </c>
      <c r="D70" s="99">
        <v>204</v>
      </c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39748</v>
      </c>
      <c r="D71" s="99">
        <v>204</v>
      </c>
      <c r="E71" s="99"/>
      <c r="F71" s="99">
        <v>1</v>
      </c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39749</v>
      </c>
      <c r="D72" s="99">
        <v>204</v>
      </c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39750</v>
      </c>
      <c r="D73" s="99">
        <v>204</v>
      </c>
      <c r="E73" s="99"/>
      <c r="F73" s="99">
        <v>1</v>
      </c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39751</v>
      </c>
      <c r="D74" s="99">
        <v>204</v>
      </c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39752</v>
      </c>
      <c r="D75" s="99">
        <v>204</v>
      </c>
      <c r="E75" s="99"/>
      <c r="F75" s="99">
        <v>1</v>
      </c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39753</v>
      </c>
      <c r="D76" s="99">
        <v>204</v>
      </c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39754</v>
      </c>
      <c r="D77" s="99">
        <v>204</v>
      </c>
      <c r="E77" s="99"/>
      <c r="F77" s="99">
        <v>1</v>
      </c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39755</v>
      </c>
      <c r="D78" s="99">
        <v>204</v>
      </c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39756</v>
      </c>
      <c r="D79" s="99">
        <v>204</v>
      </c>
      <c r="E79" s="99"/>
      <c r="F79" s="99">
        <v>1</v>
      </c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39757</v>
      </c>
      <c r="D80" s="99">
        <v>204</v>
      </c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39758</v>
      </c>
      <c r="D81" s="99">
        <v>204</v>
      </c>
      <c r="E81" s="99"/>
      <c r="F81" s="99">
        <v>1</v>
      </c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39759</v>
      </c>
      <c r="D82" s="99">
        <v>204</v>
      </c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39760</v>
      </c>
      <c r="D83" s="99">
        <v>204</v>
      </c>
      <c r="E83" s="99"/>
      <c r="F83" s="99">
        <v>1</v>
      </c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39761</v>
      </c>
      <c r="D84" s="99">
        <v>204</v>
      </c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39762</v>
      </c>
      <c r="D85" s="99">
        <v>204</v>
      </c>
      <c r="E85" s="99"/>
      <c r="F85" s="99">
        <v>1</v>
      </c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39763</v>
      </c>
      <c r="D86" s="99">
        <v>204</v>
      </c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39764</v>
      </c>
      <c r="D87" s="99">
        <v>204</v>
      </c>
      <c r="E87" s="99"/>
      <c r="F87" s="99">
        <v>1</v>
      </c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39765</v>
      </c>
      <c r="D88" s="99"/>
      <c r="E88" s="100"/>
      <c r="F88" s="99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39766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39767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39768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39769</v>
      </c>
      <c r="D92" s="101" t="s">
        <v>368</v>
      </c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7072</v>
      </c>
      <c r="E93">
        <f t="shared" si="3"/>
        <v>0</v>
      </c>
      <c r="F93">
        <f t="shared" si="3"/>
        <v>23</v>
      </c>
      <c r="G93">
        <f t="shared" si="3"/>
        <v>0</v>
      </c>
      <c r="H93">
        <f t="shared" si="3"/>
        <v>0</v>
      </c>
      <c r="I93">
        <f t="shared" si="3"/>
        <v>2992</v>
      </c>
      <c r="J93">
        <f t="shared" si="3"/>
        <v>0</v>
      </c>
      <c r="K93">
        <f t="shared" si="3"/>
        <v>50</v>
      </c>
    </row>
  </sheetData>
  <sheetProtection sheet="1" objects="1" scenarios="1" formatColumns="0" formatRows="0" insertColumns="0" insertRows="0"/>
  <mergeCells count="117"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V28:W28"/>
    <mergeCell ref="V29:W29"/>
    <mergeCell ref="V30:W30"/>
    <mergeCell ref="V31:W31"/>
    <mergeCell ref="V32:W32"/>
    <mergeCell ref="V26:W26"/>
    <mergeCell ref="V27:W27"/>
    <mergeCell ref="V20:W20"/>
    <mergeCell ref="V21:W21"/>
    <mergeCell ref="V22:W22"/>
    <mergeCell ref="V23:W23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35:W35"/>
    <mergeCell ref="V36:W36"/>
    <mergeCell ref="T50:U50"/>
    <mergeCell ref="T51:U51"/>
    <mergeCell ref="T37:U37"/>
    <mergeCell ref="T40:U40"/>
    <mergeCell ref="T41:U41"/>
    <mergeCell ref="T38:U38"/>
    <mergeCell ref="V24:W24"/>
    <mergeCell ref="V25:W25"/>
    <mergeCell ref="T49:U49"/>
    <mergeCell ref="V12:W12"/>
    <mergeCell ref="V13:W13"/>
    <mergeCell ref="V16:W16"/>
    <mergeCell ref="V17:W17"/>
    <mergeCell ref="T46:U46"/>
    <mergeCell ref="T47:U47"/>
    <mergeCell ref="T48:U48"/>
    <mergeCell ref="T42:U42"/>
    <mergeCell ref="T43:U43"/>
    <mergeCell ref="T44:U44"/>
    <mergeCell ref="T45:U45"/>
    <mergeCell ref="T33:U33"/>
    <mergeCell ref="T34:U34"/>
    <mergeCell ref="T35:U35"/>
    <mergeCell ref="T36:U36"/>
    <mergeCell ref="T29:U29"/>
    <mergeCell ref="T30:U30"/>
    <mergeCell ref="T31:U31"/>
    <mergeCell ref="T32:U32"/>
    <mergeCell ref="T27:U27"/>
    <mergeCell ref="T28:U28"/>
    <mergeCell ref="T21:U21"/>
    <mergeCell ref="V18:W18"/>
    <mergeCell ref="V19:W19"/>
    <mergeCell ref="V6:W6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18:U18"/>
    <mergeCell ref="T19:U19"/>
    <mergeCell ref="T4:U4"/>
    <mergeCell ref="T5:U5"/>
    <mergeCell ref="T8:U8"/>
    <mergeCell ref="T9:U9"/>
    <mergeCell ref="T6:U6"/>
    <mergeCell ref="T7:U7"/>
    <mergeCell ref="T10:U10"/>
    <mergeCell ref="T13:U13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E4:F4"/>
    <mergeCell ref="T17:U17"/>
    <mergeCell ref="T15:U15"/>
    <mergeCell ref="T16:U16"/>
    <mergeCell ref="E5:F5"/>
    <mergeCell ref="E10:F10"/>
    <mergeCell ref="E6:F6"/>
  </mergeCells>
  <printOptions/>
  <pageMargins left="0.25" right="0.25" top="0.2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A27" sqref="A27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44</v>
      </c>
      <c r="E1" s="60" t="s">
        <v>54</v>
      </c>
      <c r="F1" s="58" t="s">
        <v>0</v>
      </c>
      <c r="G1" s="61">
        <f>+C4</f>
        <v>44</v>
      </c>
      <c r="K1" s="50" t="s">
        <v>36</v>
      </c>
      <c r="L1" s="51"/>
      <c r="M1" s="51"/>
      <c r="N1" s="51"/>
      <c r="O1" s="52"/>
      <c r="R1" s="497" t="s">
        <v>21</v>
      </c>
      <c r="S1" s="498"/>
      <c r="T1" s="498"/>
      <c r="U1" s="498"/>
      <c r="V1" s="498"/>
      <c r="W1" s="499"/>
      <c r="AA1" s="15" t="s">
        <v>95</v>
      </c>
    </row>
    <row r="2" spans="5:32" ht="13.5" thickBot="1">
      <c r="E2" s="495" t="s">
        <v>2</v>
      </c>
      <c r="F2" s="496"/>
      <c r="G2" s="62">
        <f>+C6</f>
        <v>393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42"/>
      <c r="AD2" s="513"/>
      <c r="AE2" s="513"/>
      <c r="AF2" s="514"/>
    </row>
    <row r="3" spans="2:32" ht="19.5" thickBot="1">
      <c r="B3" s="1" t="s">
        <v>218</v>
      </c>
      <c r="E3" s="495" t="s">
        <v>1</v>
      </c>
      <c r="F3" s="496"/>
      <c r="G3" s="63">
        <f>+C5</f>
        <v>17292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3564</v>
      </c>
      <c r="O3" s="70">
        <f>PRODUCT(L3,N3)/100</f>
        <v>304.722</v>
      </c>
      <c r="R3" s="466" t="s">
        <v>10</v>
      </c>
      <c r="S3" s="6" t="s">
        <v>22</v>
      </c>
      <c r="T3" s="500" t="s">
        <v>23</v>
      </c>
      <c r="U3" s="500"/>
      <c r="V3" s="500" t="s">
        <v>24</v>
      </c>
      <c r="W3" s="509"/>
      <c r="AA3" s="507" t="s">
        <v>6</v>
      </c>
      <c r="AB3" s="508"/>
      <c r="AC3" s="543"/>
      <c r="AD3" s="516"/>
      <c r="AE3" s="516"/>
      <c r="AF3" s="517"/>
    </row>
    <row r="4" spans="2:32" ht="13.5" thickBot="1">
      <c r="B4" s="4" t="s">
        <v>0</v>
      </c>
      <c r="C4" s="88">
        <v>44</v>
      </c>
      <c r="E4" s="523" t="s">
        <v>55</v>
      </c>
      <c r="F4" s="524"/>
      <c r="G4" s="67">
        <f>+C7</f>
        <v>124.6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0</v>
      </c>
      <c r="O4" s="70">
        <f>PRODUCT(L4,N4)/100</f>
        <v>0</v>
      </c>
      <c r="R4" s="172"/>
      <c r="S4" s="100"/>
      <c r="T4" s="510"/>
      <c r="U4" s="510"/>
      <c r="V4" s="510"/>
      <c r="W4" s="511"/>
      <c r="AA4" s="507" t="s">
        <v>7</v>
      </c>
      <c r="AB4" s="508"/>
      <c r="AC4" s="543"/>
      <c r="AD4" s="516"/>
      <c r="AE4" s="516"/>
      <c r="AF4" s="517"/>
    </row>
    <row r="5" spans="2:32" ht="15" thickBot="1">
      <c r="B5" s="4" t="s">
        <v>1</v>
      </c>
      <c r="C5" s="88">
        <v>17292</v>
      </c>
      <c r="E5" s="525" t="s">
        <v>90</v>
      </c>
      <c r="F5" s="526"/>
      <c r="G5" s="79">
        <f>PRODUCT(G2,G4)/100</f>
        <v>489.67799999999994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1</v>
      </c>
      <c r="O5" s="70">
        <f>PRODUCT(L5,N5)</f>
        <v>60</v>
      </c>
      <c r="R5" s="102"/>
      <c r="S5" s="100"/>
      <c r="T5" s="501"/>
      <c r="U5" s="501"/>
      <c r="V5" s="501"/>
      <c r="W5" s="502"/>
      <c r="AA5" s="17" t="s">
        <v>8</v>
      </c>
      <c r="AB5" s="18"/>
      <c r="AC5" s="543"/>
      <c r="AD5" s="516"/>
      <c r="AE5" s="516"/>
      <c r="AF5" s="517"/>
    </row>
    <row r="6" spans="2:32" ht="13.5" thickBot="1">
      <c r="B6" s="4" t="s">
        <v>2</v>
      </c>
      <c r="C6" s="226">
        <f>IF(C4&gt;0,+C5/C4," ")</f>
        <v>393</v>
      </c>
      <c r="E6" s="495" t="s">
        <v>187</v>
      </c>
      <c r="F6" s="496"/>
      <c r="G6" s="68">
        <f>+O20</f>
        <v>19.9204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1"/>
      <c r="U6" s="501"/>
      <c r="V6" s="501"/>
      <c r="W6" s="502"/>
      <c r="AA6" s="19" t="s">
        <v>9</v>
      </c>
      <c r="AB6" s="20"/>
      <c r="AC6" s="544"/>
      <c r="AD6" s="521"/>
      <c r="AE6" s="521"/>
      <c r="AF6" s="522"/>
    </row>
    <row r="7" spans="2:28" ht="15" thickBot="1">
      <c r="B7" s="80" t="s">
        <v>121</v>
      </c>
      <c r="C7" s="89">
        <v>124.6</v>
      </c>
      <c r="E7" s="531" t="s">
        <v>89</v>
      </c>
      <c r="F7" s="532"/>
      <c r="G7" s="67">
        <f>SUM(G5,G6)</f>
        <v>509.59839999999997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0</v>
      </c>
      <c r="O7" s="70">
        <f>PRODUCT(L7,N7)</f>
        <v>0</v>
      </c>
      <c r="R7" s="102"/>
      <c r="S7" s="100"/>
      <c r="T7" s="501"/>
      <c r="U7" s="501"/>
      <c r="V7" s="501"/>
      <c r="W7" s="502"/>
      <c r="AB7" s="5"/>
    </row>
    <row r="8" spans="2:28" ht="13.5" thickBot="1">
      <c r="B8" s="4" t="s">
        <v>41</v>
      </c>
      <c r="C8" s="90">
        <v>39722</v>
      </c>
      <c r="E8" s="81" t="s">
        <v>123</v>
      </c>
      <c r="F8" s="59" t="s">
        <v>122</v>
      </c>
      <c r="G8" s="86">
        <v>455</v>
      </c>
      <c r="I8" s="85">
        <f>IF(C4&gt;0,(+G6/(G8-C6))," ")</f>
        <v>0.3212967741935484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924</v>
      </c>
      <c r="O8" s="70">
        <f>PRODUCT(L8,N8)/100</f>
        <v>106.26</v>
      </c>
      <c r="R8" s="102"/>
      <c r="S8" s="100"/>
      <c r="T8" s="501"/>
      <c r="U8" s="501"/>
      <c r="V8" s="501"/>
      <c r="W8" s="502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44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501"/>
      <c r="U9" s="501"/>
      <c r="V9" s="501"/>
      <c r="W9" s="502"/>
      <c r="Z9" s="14"/>
      <c r="AA9" s="14"/>
      <c r="AB9" s="5"/>
    </row>
    <row r="10" spans="2:28" ht="16.5" thickBot="1">
      <c r="B10" s="4" t="s">
        <v>40</v>
      </c>
      <c r="C10" s="216">
        <f>+$C$8+C9</f>
        <v>39755</v>
      </c>
      <c r="E10" s="527" t="s">
        <v>56</v>
      </c>
      <c r="F10" s="528"/>
      <c r="G10" s="69">
        <f>IF(G8&gt;0,((G7*G1)/(G8*G9))*100," ")</f>
        <v>111.99964835164833</v>
      </c>
      <c r="I10" s="84">
        <f>IF(C4&gt;0,+(G8-C6)/$C$9," ")</f>
        <v>1.878787878787879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50</v>
      </c>
      <c r="O10" s="71">
        <f>PRODUCT(L10,N10)/100</f>
        <v>5</v>
      </c>
      <c r="R10" s="102"/>
      <c r="S10" s="100"/>
      <c r="T10" s="501"/>
      <c r="U10" s="501"/>
      <c r="V10" s="501"/>
      <c r="W10" s="502"/>
      <c r="Z10" s="14"/>
      <c r="AA10" s="14"/>
      <c r="AB10" s="5"/>
    </row>
    <row r="11" spans="2:28" ht="24" customHeight="1" thickBot="1">
      <c r="B11" s="5"/>
      <c r="C11" s="83"/>
      <c r="E11" s="529" t="s">
        <v>57</v>
      </c>
      <c r="F11" s="530"/>
      <c r="G11" s="3"/>
      <c r="K11" s="232" t="s">
        <v>87</v>
      </c>
      <c r="L11" s="228" t="s">
        <v>224</v>
      </c>
      <c r="M11" s="229">
        <f>+O11/C4</f>
        <v>10.817772727272727</v>
      </c>
      <c r="N11" s="231" t="s">
        <v>38</v>
      </c>
      <c r="O11" s="227">
        <f>SUM(O3:O10)</f>
        <v>475.98199999999997</v>
      </c>
      <c r="R11" s="102"/>
      <c r="S11" s="100"/>
      <c r="T11" s="501"/>
      <c r="U11" s="501"/>
      <c r="V11" s="501"/>
      <c r="W11" s="502"/>
      <c r="Z11" s="14"/>
      <c r="AA11" s="14"/>
      <c r="AB11" s="5"/>
    </row>
    <row r="12" spans="1:28" ht="27" customHeight="1" thickBot="1">
      <c r="A12" s="533" t="s">
        <v>318</v>
      </c>
      <c r="B12" s="534"/>
      <c r="C12" s="534"/>
      <c r="D12" s="534"/>
      <c r="E12" s="534"/>
      <c r="F12" s="534"/>
      <c r="G12" s="535"/>
      <c r="K12" s="218" t="s">
        <v>37</v>
      </c>
      <c r="L12" s="51"/>
      <c r="M12" s="51"/>
      <c r="N12" s="217"/>
      <c r="O12" s="174"/>
      <c r="R12" s="102"/>
      <c r="S12" s="100"/>
      <c r="T12" s="501"/>
      <c r="U12" s="501"/>
      <c r="V12" s="501"/>
      <c r="W12" s="502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>
        <f>+F33/C4</f>
        <v>5.1224</v>
      </c>
      <c r="N13" s="231" t="s">
        <v>38</v>
      </c>
      <c r="O13" s="177">
        <f>+F33</f>
        <v>225.3856</v>
      </c>
      <c r="R13" s="102"/>
      <c r="S13" s="100"/>
      <c r="T13" s="501"/>
      <c r="U13" s="501"/>
      <c r="V13" s="501"/>
      <c r="W13" s="502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1"/>
      <c r="U14" s="501"/>
      <c r="V14" s="501"/>
      <c r="W14" s="502"/>
      <c r="Z14" s="14"/>
      <c r="AA14" s="14"/>
      <c r="AB14" s="5"/>
    </row>
    <row r="15" spans="1:28" ht="14.25" customHeight="1">
      <c r="A15" s="91">
        <v>12</v>
      </c>
      <c r="B15" s="185" t="str">
        <f>IF(A15&gt;0,LOOKUP(A15,'Health Treatment'!$AS$7:$AS$107,'Health Treatment'!$AT$7:$AT$43)," ")</f>
        <v>Express 5</v>
      </c>
      <c r="C15" s="95">
        <v>44</v>
      </c>
      <c r="D15" s="95">
        <v>1</v>
      </c>
      <c r="E15" s="188">
        <f>IF(A15&gt;0,LOOKUP(A15,'Health Treatment'!$AS$7:$AS$107,'Health Treatment'!$AW$7:$AW$107)*D15," ")</f>
        <v>1.075</v>
      </c>
      <c r="F15" s="64">
        <f aca="true" t="shared" si="0" ref="F15:F23">IF(C15&gt;0,+C15*E15," ")</f>
        <v>47.3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1"/>
      <c r="U15" s="501"/>
      <c r="V15" s="501"/>
      <c r="W15" s="502"/>
      <c r="Y15" s="5"/>
      <c r="Z15" s="5"/>
      <c r="AA15" s="5"/>
      <c r="AB15" s="5"/>
    </row>
    <row r="16" spans="1:28" ht="14.25" customHeight="1" thickBot="1">
      <c r="A16" s="91">
        <v>38</v>
      </c>
      <c r="B16" s="185" t="str">
        <f>IF(A16&gt;0,LOOKUP(A16,'Health Treatment'!$AS$7:$AS$107,'Health Treatment'!$AT$7:$AT$43)," ")</f>
        <v>Vision 7</v>
      </c>
      <c r="C16" s="95">
        <v>44</v>
      </c>
      <c r="D16" s="95">
        <v>1</v>
      </c>
      <c r="E16" s="188">
        <f>IF(A16&gt;0,LOOKUP(A16,'Health Treatment'!$AS$7:$AS$107,'Health Treatment'!$AW$7:$AW$107)*D16," ")</f>
        <v>0.42</v>
      </c>
      <c r="F16" s="64">
        <f t="shared" si="0"/>
        <v>18.48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Treatment'!AI508/'Health Treatment'!AI510,0)</f>
        <v>10.945624999999998</v>
      </c>
      <c r="R16" s="103"/>
      <c r="S16" s="100"/>
      <c r="T16" s="501"/>
      <c r="U16" s="501"/>
      <c r="V16" s="501"/>
      <c r="W16" s="502"/>
      <c r="Y16" s="5"/>
      <c r="Z16" s="5"/>
      <c r="AA16" s="5"/>
      <c r="AB16" s="5"/>
    </row>
    <row r="17" spans="1:28" ht="18" customHeight="1" thickBot="1">
      <c r="A17" s="91">
        <v>69</v>
      </c>
      <c r="B17" s="185" t="str">
        <f>IF(A17&gt;0,LOOKUP(A17,'Health Treatment'!$AS$7:$AS$107,'Health Treatment'!$AT$7:$AT$43)," ")</f>
        <v>Ivomec Plus 500ml</v>
      </c>
      <c r="C17" s="95">
        <v>44</v>
      </c>
      <c r="D17" s="95">
        <v>3.6</v>
      </c>
      <c r="E17" s="188">
        <f>IF(A17&gt;0,LOOKUP(A17,'Health Treatment'!$AS$7:$AS$107,'Health Treatment'!$AW$7:$AW$107)*D17," ")</f>
        <v>1.2024000000000001</v>
      </c>
      <c r="F17" s="64">
        <f t="shared" si="0"/>
        <v>52.90560000000001</v>
      </c>
      <c r="G17" s="33"/>
      <c r="H17" s="25"/>
      <c r="I17" s="25"/>
      <c r="K17" s="175" t="s">
        <v>39</v>
      </c>
      <c r="L17" s="538">
        <f>+'Health Treatment'!AI508</f>
        <v>175.12999999999997</v>
      </c>
      <c r="M17" s="539"/>
      <c r="N17" s="176" t="s">
        <v>186</v>
      </c>
      <c r="O17" s="177">
        <f>+'Health Treatment'!AI508/C4</f>
        <v>3.980227272727272</v>
      </c>
      <c r="R17" s="103"/>
      <c r="S17" s="100"/>
      <c r="T17" s="501"/>
      <c r="U17" s="501"/>
      <c r="V17" s="501"/>
      <c r="W17" s="502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6" t="s">
        <v>18</v>
      </c>
      <c r="N18" s="536"/>
      <c r="O18" s="179">
        <f>SUM(O11,O13,L17)</f>
        <v>876.4976</v>
      </c>
      <c r="R18" s="103"/>
      <c r="S18" s="100"/>
      <c r="T18" s="501"/>
      <c r="U18" s="501"/>
      <c r="V18" s="501"/>
      <c r="W18" s="502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7"/>
      <c r="N19" s="537"/>
      <c r="O19" s="181"/>
      <c r="R19" s="103"/>
      <c r="S19" s="100"/>
      <c r="T19" s="501"/>
      <c r="U19" s="501"/>
      <c r="V19" s="501"/>
      <c r="W19" s="502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40" t="s">
        <v>183</v>
      </c>
      <c r="N20" s="540"/>
      <c r="O20" s="177">
        <f>+O18/C4</f>
        <v>19.9204</v>
      </c>
      <c r="Q20" s="14"/>
      <c r="R20" s="103"/>
      <c r="S20" s="100"/>
      <c r="T20" s="501"/>
      <c r="U20" s="501"/>
      <c r="V20" s="501"/>
      <c r="W20" s="502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1"/>
      <c r="U21" s="501"/>
      <c r="V21" s="501"/>
      <c r="W21" s="502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1"/>
      <c r="U22" s="501"/>
      <c r="V22" s="501"/>
      <c r="W22" s="502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1"/>
      <c r="U23" s="501"/>
      <c r="V23" s="501"/>
      <c r="W23" s="502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118.68560000000001</v>
      </c>
      <c r="G24" s="39"/>
      <c r="H24" s="25"/>
      <c r="I24" s="25"/>
      <c r="Q24" s="14"/>
      <c r="R24" s="103"/>
      <c r="S24" s="100"/>
      <c r="T24" s="501"/>
      <c r="U24" s="501"/>
      <c r="V24" s="501"/>
      <c r="W24" s="502"/>
      <c r="Y24" s="5"/>
      <c r="Z24" s="5"/>
      <c r="AA24" s="5"/>
      <c r="AB24" s="5"/>
    </row>
    <row r="25" spans="1:28" ht="14.25" customHeight="1">
      <c r="A25" s="94">
        <v>12</v>
      </c>
      <c r="B25" s="187" t="str">
        <f>IF(A25&gt;0,LOOKUP(A25,'Health Treatment'!$AS$7:$AS$107,'Health Treatment'!$AT$7:$AT$43)," ")</f>
        <v>Express 5</v>
      </c>
      <c r="C25" s="98">
        <v>44</v>
      </c>
      <c r="D25" s="98">
        <v>1</v>
      </c>
      <c r="E25" s="188">
        <f>IF(A25&gt;0,LOOKUP(A25,'Health Treatment'!$AS$7:$AS$107,'Health Treatment'!$AW$7:$AW$107)*D25," ")</f>
        <v>1.075</v>
      </c>
      <c r="F25" s="64">
        <f aca="true" t="shared" si="1" ref="F25:F31">IF(C25&gt;0,+C25*E25," ")</f>
        <v>47.3</v>
      </c>
      <c r="G25" s="35"/>
      <c r="H25" s="25"/>
      <c r="I25" s="25"/>
      <c r="Q25" s="14"/>
      <c r="R25" s="103"/>
      <c r="S25" s="100"/>
      <c r="T25" s="501"/>
      <c r="U25" s="501"/>
      <c r="V25" s="501"/>
      <c r="W25" s="502"/>
      <c r="Y25" s="5"/>
      <c r="Z25" s="5"/>
      <c r="AA25" s="5"/>
      <c r="AB25" s="5"/>
    </row>
    <row r="26" spans="1:28" ht="14.25" customHeight="1">
      <c r="A26" s="92">
        <v>82</v>
      </c>
      <c r="B26" s="185" t="str">
        <f>IF(A26&gt;0,LOOKUP(A26,'Health Treatment'!$AS$7:$AS$107,'Health Treatment'!$AT$7:$AT$43)," ")</f>
        <v>Revalor G</v>
      </c>
      <c r="C26" s="95">
        <v>44</v>
      </c>
      <c r="D26" s="98">
        <v>1</v>
      </c>
      <c r="E26" s="188">
        <f>IF(A26&gt;0,LOOKUP(A26,'Health Treatment'!$AS$7:$AS$107,'Health Treatment'!$AW$7:$AW$107)*D26," ")</f>
        <v>1.35</v>
      </c>
      <c r="F26" s="64">
        <f t="shared" si="1"/>
        <v>59.400000000000006</v>
      </c>
      <c r="G26" s="33"/>
      <c r="H26" s="25"/>
      <c r="I26" s="25"/>
      <c r="Q26" s="14"/>
      <c r="R26" s="103"/>
      <c r="S26" s="100"/>
      <c r="T26" s="501"/>
      <c r="U26" s="501"/>
      <c r="V26" s="501"/>
      <c r="W26" s="502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1"/>
      <c r="U27" s="501"/>
      <c r="V27" s="501"/>
      <c r="W27" s="502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1"/>
      <c r="U28" s="501"/>
      <c r="V28" s="501"/>
      <c r="W28" s="502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1"/>
      <c r="U29" s="501"/>
      <c r="V29" s="501"/>
      <c r="W29" s="502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1"/>
      <c r="U30" s="501"/>
      <c r="V30" s="501"/>
      <c r="W30" s="502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1"/>
      <c r="U31" s="501"/>
      <c r="V31" s="501"/>
      <c r="W31" s="502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106.7</v>
      </c>
      <c r="G32" s="39"/>
      <c r="H32" s="25"/>
      <c r="I32" s="25"/>
      <c r="Q32" s="14"/>
      <c r="R32" s="103"/>
      <c r="S32" s="100"/>
      <c r="T32" s="501"/>
      <c r="U32" s="501"/>
      <c r="V32" s="501"/>
      <c r="W32" s="502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225.3856</v>
      </c>
      <c r="G33" s="45"/>
      <c r="H33" s="25"/>
      <c r="I33" s="25"/>
      <c r="Q33" s="14"/>
      <c r="R33" s="103"/>
      <c r="S33" s="100"/>
      <c r="T33" s="501"/>
      <c r="U33" s="501"/>
      <c r="V33" s="501"/>
      <c r="W33" s="502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1"/>
      <c r="U34" s="501"/>
      <c r="V34" s="501"/>
      <c r="W34" s="502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1"/>
      <c r="U35" s="501"/>
      <c r="V35" s="501"/>
      <c r="W35" s="502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1"/>
      <c r="U36" s="501"/>
      <c r="V36" s="501"/>
      <c r="W36" s="502"/>
      <c r="Y36" s="5"/>
      <c r="Z36" s="5"/>
      <c r="AA36" s="5"/>
      <c r="AB36" s="5"/>
    </row>
    <row r="37" spans="18:28" ht="13.5" customHeight="1" thickBot="1">
      <c r="R37" s="104"/>
      <c r="S37" s="101"/>
      <c r="T37" s="504"/>
      <c r="U37" s="504"/>
      <c r="V37" s="504"/>
      <c r="W37" s="505"/>
      <c r="Y37" s="5"/>
      <c r="Z37" s="5"/>
      <c r="AA37" s="5"/>
      <c r="AB37" s="5"/>
    </row>
    <row r="38" spans="4:23" ht="19.5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6" t="s">
        <v>85</v>
      </c>
      <c r="U38" s="506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03"/>
      <c r="U40" s="503"/>
      <c r="V40" s="503"/>
      <c r="W40" s="50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03"/>
      <c r="U41" s="503"/>
      <c r="V41" s="503"/>
      <c r="W41" s="50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03"/>
      <c r="U42" s="503"/>
      <c r="V42" s="503"/>
      <c r="W42" s="503"/>
    </row>
    <row r="43" spans="1:23" s="5" customFormat="1" ht="12.75">
      <c r="A43"/>
      <c r="B43">
        <v>1</v>
      </c>
      <c r="C43" s="11">
        <f>+C8</f>
        <v>39722</v>
      </c>
      <c r="D43" s="99"/>
      <c r="E43" s="99"/>
      <c r="F43" s="99">
        <v>1</v>
      </c>
      <c r="G43" s="99"/>
      <c r="H43" s="99"/>
      <c r="I43" s="99">
        <v>132</v>
      </c>
      <c r="J43" s="99"/>
      <c r="K43" s="99">
        <v>50</v>
      </c>
      <c r="M43"/>
      <c r="N43"/>
      <c r="O43"/>
      <c r="P43"/>
      <c r="Q43"/>
      <c r="T43" s="503"/>
      <c r="U43" s="503"/>
      <c r="V43" s="503"/>
      <c r="W43" s="503"/>
    </row>
    <row r="44" spans="1:23" s="5" customFormat="1" ht="12.75">
      <c r="A44"/>
      <c r="B44">
        <v>2</v>
      </c>
      <c r="C44" s="11">
        <f>+$C$43+1</f>
        <v>39723</v>
      </c>
      <c r="D44" s="99"/>
      <c r="E44" s="99"/>
      <c r="F44" s="99"/>
      <c r="G44" s="99"/>
      <c r="H44" s="99"/>
      <c r="I44" s="99">
        <v>132</v>
      </c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03"/>
      <c r="U44" s="503"/>
      <c r="V44" s="503"/>
      <c r="W44" s="503"/>
    </row>
    <row r="45" spans="2:23" ht="12.75">
      <c r="B45">
        <v>3</v>
      </c>
      <c r="C45" s="11">
        <f>+$C$43+2</f>
        <v>39724</v>
      </c>
      <c r="D45" s="99"/>
      <c r="E45" s="99"/>
      <c r="F45" s="99"/>
      <c r="G45" s="99"/>
      <c r="H45" s="99"/>
      <c r="I45" s="99">
        <v>132</v>
      </c>
      <c r="J45" s="99"/>
      <c r="K45" s="99"/>
      <c r="P45" t="str">
        <f t="shared" si="2"/>
        <v> </v>
      </c>
      <c r="R45" s="5"/>
      <c r="S45" s="5"/>
      <c r="T45" s="503"/>
      <c r="U45" s="503"/>
      <c r="V45" s="503"/>
      <c r="W45" s="503"/>
    </row>
    <row r="46" spans="2:23" ht="12.75">
      <c r="B46">
        <v>4</v>
      </c>
      <c r="C46" s="11">
        <f>+$C$43+3</f>
        <v>39725</v>
      </c>
      <c r="D46" s="99"/>
      <c r="E46" s="99"/>
      <c r="F46" s="99"/>
      <c r="G46" s="99"/>
      <c r="H46" s="99"/>
      <c r="I46" s="99">
        <v>132</v>
      </c>
      <c r="J46" s="99"/>
      <c r="K46" s="99"/>
      <c r="P46" t="str">
        <f t="shared" si="2"/>
        <v> </v>
      </c>
      <c r="R46" s="5"/>
      <c r="S46" s="5"/>
      <c r="T46" s="503"/>
      <c r="U46" s="503"/>
      <c r="V46" s="503"/>
      <c r="W46" s="503"/>
    </row>
    <row r="47" spans="2:23" ht="12.75">
      <c r="B47">
        <v>5</v>
      </c>
      <c r="C47" s="11">
        <f>+$C$43+4</f>
        <v>39726</v>
      </c>
      <c r="D47" s="99"/>
      <c r="E47" s="99"/>
      <c r="F47" s="99"/>
      <c r="G47" s="99"/>
      <c r="H47" s="99"/>
      <c r="I47" s="99">
        <v>132</v>
      </c>
      <c r="J47" s="99"/>
      <c r="K47" s="99"/>
      <c r="P47" t="str">
        <f t="shared" si="2"/>
        <v> </v>
      </c>
      <c r="R47" s="5"/>
      <c r="S47" s="5"/>
      <c r="T47" s="503"/>
      <c r="U47" s="503"/>
      <c r="V47" s="503"/>
      <c r="W47" s="503"/>
    </row>
    <row r="48" spans="2:23" ht="12.75">
      <c r="B48">
        <v>6</v>
      </c>
      <c r="C48" s="11">
        <f>+$C$43+5</f>
        <v>39727</v>
      </c>
      <c r="D48" s="99"/>
      <c r="E48" s="99"/>
      <c r="F48" s="99"/>
      <c r="G48" s="99"/>
      <c r="H48" s="99"/>
      <c r="I48" s="99">
        <v>132</v>
      </c>
      <c r="J48" s="99"/>
      <c r="K48" s="99"/>
      <c r="P48" t="str">
        <f t="shared" si="2"/>
        <v> </v>
      </c>
      <c r="R48" s="5"/>
      <c r="S48" s="5"/>
      <c r="T48" s="503"/>
      <c r="U48" s="503"/>
      <c r="V48" s="503"/>
      <c r="W48" s="503"/>
    </row>
    <row r="49" spans="2:23" ht="12.75">
      <c r="B49">
        <v>7</v>
      </c>
      <c r="C49" s="11">
        <f>+$C$43+6</f>
        <v>39728</v>
      </c>
      <c r="D49" s="99"/>
      <c r="E49" s="99"/>
      <c r="F49" s="99"/>
      <c r="G49" s="99"/>
      <c r="H49" s="99"/>
      <c r="I49" s="99">
        <v>132</v>
      </c>
      <c r="J49" s="99"/>
      <c r="K49" s="99"/>
      <c r="P49" t="str">
        <f t="shared" si="2"/>
        <v> </v>
      </c>
      <c r="R49" s="5"/>
      <c r="S49" s="5"/>
      <c r="T49" s="503"/>
      <c r="U49" s="503"/>
      <c r="V49" s="503"/>
      <c r="W49" s="503"/>
    </row>
    <row r="50" spans="2:23" ht="12.75">
      <c r="B50">
        <v>8</v>
      </c>
      <c r="C50" s="11">
        <f>+$C$43+7</f>
        <v>39729</v>
      </c>
      <c r="D50" s="99">
        <v>132</v>
      </c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03"/>
      <c r="U50" s="503"/>
      <c r="V50" s="503"/>
      <c r="W50" s="503"/>
    </row>
    <row r="51" spans="2:23" ht="12.75">
      <c r="B51">
        <v>9</v>
      </c>
      <c r="C51" s="11">
        <f>+$C$43+8</f>
        <v>39730</v>
      </c>
      <c r="D51" s="99">
        <v>132</v>
      </c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03"/>
      <c r="U51" s="503"/>
      <c r="V51" s="503"/>
      <c r="W51" s="503"/>
    </row>
    <row r="52" spans="2:16" ht="12.75">
      <c r="B52">
        <v>10</v>
      </c>
      <c r="C52" s="11">
        <f>+$C$43+9</f>
        <v>39731</v>
      </c>
      <c r="D52" s="99">
        <v>132</v>
      </c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39732</v>
      </c>
      <c r="D53" s="99">
        <v>132</v>
      </c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39733</v>
      </c>
      <c r="D54" s="99">
        <v>132</v>
      </c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39734</v>
      </c>
      <c r="D55" s="99">
        <v>132</v>
      </c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39735</v>
      </c>
      <c r="D56" s="99">
        <v>132</v>
      </c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39736</v>
      </c>
      <c r="D57" s="99">
        <v>132</v>
      </c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39737</v>
      </c>
      <c r="D58" s="99">
        <v>132</v>
      </c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39738</v>
      </c>
      <c r="D59" s="99">
        <v>132</v>
      </c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39739</v>
      </c>
      <c r="D60" s="99">
        <v>132</v>
      </c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39740</v>
      </c>
      <c r="D61" s="99">
        <v>132</v>
      </c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39741</v>
      </c>
      <c r="D62" s="99">
        <v>132</v>
      </c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39742</v>
      </c>
      <c r="D63" s="99">
        <v>132</v>
      </c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39743</v>
      </c>
      <c r="D64" s="99">
        <v>132</v>
      </c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39744</v>
      </c>
      <c r="D65" s="99">
        <v>132</v>
      </c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39745</v>
      </c>
      <c r="D66" s="99">
        <v>132</v>
      </c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39746</v>
      </c>
      <c r="D67" s="99">
        <v>132</v>
      </c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39747</v>
      </c>
      <c r="D68" s="99">
        <v>132</v>
      </c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39748</v>
      </c>
      <c r="D69" s="99">
        <v>132</v>
      </c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39749</v>
      </c>
      <c r="D70" s="99">
        <v>132</v>
      </c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39750</v>
      </c>
      <c r="D71" s="99">
        <v>132</v>
      </c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39751</v>
      </c>
      <c r="D72" s="99">
        <v>132</v>
      </c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39752</v>
      </c>
      <c r="D73" s="99">
        <v>132</v>
      </c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39753</v>
      </c>
      <c r="D74" s="99">
        <v>132</v>
      </c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39754</v>
      </c>
      <c r="D75" s="99">
        <v>132</v>
      </c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39755</v>
      </c>
      <c r="D76" s="99">
        <v>132</v>
      </c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39756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39757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39758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39759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39760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39761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39762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39763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39764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39765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39766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39767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39768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39769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39770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39771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3564</v>
      </c>
      <c r="E93">
        <f t="shared" si="3"/>
        <v>0</v>
      </c>
      <c r="F93">
        <f t="shared" si="3"/>
        <v>1</v>
      </c>
      <c r="G93">
        <f t="shared" si="3"/>
        <v>0</v>
      </c>
      <c r="H93">
        <f t="shared" si="3"/>
        <v>0</v>
      </c>
      <c r="I93">
        <f t="shared" si="3"/>
        <v>924</v>
      </c>
      <c r="J93">
        <f t="shared" si="3"/>
        <v>0</v>
      </c>
      <c r="K93">
        <f t="shared" si="3"/>
        <v>50</v>
      </c>
    </row>
  </sheetData>
  <sheetProtection sheet="1" objects="1" scenarios="1" formatColumns="0" formatRows="0" insertColumns="0" insertRows="0"/>
  <mergeCells count="117">
    <mergeCell ref="E4:F4"/>
    <mergeCell ref="E5:F5"/>
    <mergeCell ref="E10:F10"/>
    <mergeCell ref="E6:F6"/>
    <mergeCell ref="T14:U14"/>
    <mergeCell ref="E11:F11"/>
    <mergeCell ref="E7:F7"/>
    <mergeCell ref="A12:G12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M18:N18"/>
    <mergeCell ref="M19:N19"/>
    <mergeCell ref="L17:M17"/>
    <mergeCell ref="T12:U12"/>
    <mergeCell ref="T16:U16"/>
    <mergeCell ref="M20:N20"/>
    <mergeCell ref="AC2:AF2"/>
    <mergeCell ref="AC3:AF3"/>
    <mergeCell ref="AC4:AF4"/>
    <mergeCell ref="AC5:AF5"/>
    <mergeCell ref="AA2:AB2"/>
    <mergeCell ref="AC6:AF6"/>
    <mergeCell ref="T28:U28"/>
    <mergeCell ref="T29:U29"/>
    <mergeCell ref="T30:U30"/>
    <mergeCell ref="V18:W18"/>
    <mergeCell ref="V19:W19"/>
    <mergeCell ref="V20:W20"/>
    <mergeCell ref="V21:W21"/>
    <mergeCell ref="V22:W22"/>
    <mergeCell ref="T17:U17"/>
    <mergeCell ref="T18:U18"/>
    <mergeCell ref="T19:U19"/>
    <mergeCell ref="T15:U15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38:U38"/>
    <mergeCell ref="T42:U42"/>
    <mergeCell ref="V50:W50"/>
    <mergeCell ref="V51:W51"/>
    <mergeCell ref="V45:W45"/>
    <mergeCell ref="V46:W46"/>
    <mergeCell ref="V47:W47"/>
    <mergeCell ref="V48:W48"/>
    <mergeCell ref="V23:W23"/>
    <mergeCell ref="V24:W24"/>
    <mergeCell ref="V25:W25"/>
    <mergeCell ref="V26:W26"/>
    <mergeCell ref="V27:W27"/>
    <mergeCell ref="V34:W34"/>
    <mergeCell ref="V35:W35"/>
    <mergeCell ref="V36:W36"/>
    <mergeCell ref="V28:W28"/>
    <mergeCell ref="V29:W29"/>
    <mergeCell ref="V30:W30"/>
    <mergeCell ref="V31:W31"/>
    <mergeCell ref="V32:W32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T43:U43"/>
    <mergeCell ref="T44:U44"/>
    <mergeCell ref="T45:U45"/>
    <mergeCell ref="T46:U46"/>
    <mergeCell ref="T47:U47"/>
    <mergeCell ref="T48:U48"/>
    <mergeCell ref="T49:U49"/>
    <mergeCell ref="T24:U24"/>
    <mergeCell ref="T25:U25"/>
    <mergeCell ref="T26:U26"/>
    <mergeCell ref="T27:U27"/>
  </mergeCells>
  <printOptions/>
  <pageMargins left="0.25" right="0.25" top="0.25" bottom="0.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H9" sqref="H9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45</v>
      </c>
      <c r="E1" s="60" t="s">
        <v>54</v>
      </c>
      <c r="F1" s="58" t="s">
        <v>0</v>
      </c>
      <c r="G1" s="61">
        <f>+C4</f>
        <v>41</v>
      </c>
      <c r="K1" s="50" t="s">
        <v>36</v>
      </c>
      <c r="L1" s="51"/>
      <c r="M1" s="51"/>
      <c r="N1" s="51"/>
      <c r="O1" s="52"/>
      <c r="R1" s="497" t="s">
        <v>21</v>
      </c>
      <c r="S1" s="498"/>
      <c r="T1" s="498"/>
      <c r="U1" s="498"/>
      <c r="V1" s="498"/>
      <c r="W1" s="499"/>
      <c r="AA1" s="15" t="s">
        <v>95</v>
      </c>
    </row>
    <row r="2" spans="5:32" ht="13.5" thickBot="1">
      <c r="E2" s="495" t="s">
        <v>2</v>
      </c>
      <c r="F2" s="496"/>
      <c r="G2" s="62">
        <f>+C6</f>
        <v>403.780487804878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42"/>
      <c r="AD2" s="513"/>
      <c r="AE2" s="513"/>
      <c r="AF2" s="514"/>
    </row>
    <row r="3" spans="2:32" ht="19.5" thickBot="1">
      <c r="B3" s="1" t="s">
        <v>218</v>
      </c>
      <c r="E3" s="495" t="s">
        <v>1</v>
      </c>
      <c r="F3" s="496"/>
      <c r="G3" s="63">
        <f>+C5</f>
        <v>16555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5576</v>
      </c>
      <c r="O3" s="70">
        <f>PRODUCT(L3,N3)/100</f>
        <v>476.74800000000005</v>
      </c>
      <c r="R3" s="46" t="s">
        <v>10</v>
      </c>
      <c r="S3" s="6" t="s">
        <v>22</v>
      </c>
      <c r="T3" s="500" t="s">
        <v>23</v>
      </c>
      <c r="U3" s="500"/>
      <c r="V3" s="500" t="s">
        <v>24</v>
      </c>
      <c r="W3" s="509"/>
      <c r="AA3" s="507" t="s">
        <v>6</v>
      </c>
      <c r="AB3" s="508"/>
      <c r="AC3" s="543"/>
      <c r="AD3" s="516"/>
      <c r="AE3" s="516"/>
      <c r="AF3" s="517"/>
    </row>
    <row r="4" spans="2:32" ht="13.5" thickBot="1">
      <c r="B4" s="4" t="s">
        <v>0</v>
      </c>
      <c r="C4" s="88">
        <v>41</v>
      </c>
      <c r="E4" s="523" t="s">
        <v>55</v>
      </c>
      <c r="F4" s="524"/>
      <c r="G4" s="67">
        <f>+C7</f>
        <v>105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0</v>
      </c>
      <c r="O4" s="70">
        <f>PRODUCT(L4,N4)/100</f>
        <v>0</v>
      </c>
      <c r="R4" s="172"/>
      <c r="S4" s="100"/>
      <c r="T4" s="510"/>
      <c r="U4" s="510"/>
      <c r="V4" s="510"/>
      <c r="W4" s="511"/>
      <c r="AA4" s="507" t="s">
        <v>7</v>
      </c>
      <c r="AB4" s="508"/>
      <c r="AC4" s="543"/>
      <c r="AD4" s="516"/>
      <c r="AE4" s="516"/>
      <c r="AF4" s="517"/>
    </row>
    <row r="5" spans="2:32" ht="15" thickBot="1">
      <c r="B5" s="4" t="s">
        <v>1</v>
      </c>
      <c r="C5" s="88">
        <v>16555</v>
      </c>
      <c r="E5" s="525" t="s">
        <v>90</v>
      </c>
      <c r="F5" s="526"/>
      <c r="G5" s="79">
        <f>PRODUCT(G2,G4)/100</f>
        <v>423.9695121951219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9</v>
      </c>
      <c r="O5" s="70">
        <f>PRODUCT(L5,N5)</f>
        <v>540</v>
      </c>
      <c r="R5" s="102"/>
      <c r="S5" s="100"/>
      <c r="T5" s="501"/>
      <c r="U5" s="501"/>
      <c r="V5" s="501"/>
      <c r="W5" s="502"/>
      <c r="AA5" s="17" t="s">
        <v>8</v>
      </c>
      <c r="AB5" s="18"/>
      <c r="AC5" s="543"/>
      <c r="AD5" s="516"/>
      <c r="AE5" s="516"/>
      <c r="AF5" s="517"/>
    </row>
    <row r="6" spans="2:32" ht="13.5" thickBot="1">
      <c r="B6" s="4" t="s">
        <v>2</v>
      </c>
      <c r="C6" s="226">
        <f>IF(C4&gt;0,+C5/C4," ")</f>
        <v>403.780487804878</v>
      </c>
      <c r="E6" s="495" t="s">
        <v>187</v>
      </c>
      <c r="F6" s="496"/>
      <c r="G6" s="68">
        <f>+O20</f>
        <v>38.018308953829305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1"/>
      <c r="U6" s="501"/>
      <c r="V6" s="501"/>
      <c r="W6" s="502"/>
      <c r="AA6" s="19" t="s">
        <v>9</v>
      </c>
      <c r="AB6" s="20"/>
      <c r="AC6" s="544"/>
      <c r="AD6" s="521"/>
      <c r="AE6" s="521"/>
      <c r="AF6" s="522"/>
    </row>
    <row r="7" spans="2:28" ht="15" thickBot="1">
      <c r="B7" s="80" t="s">
        <v>121</v>
      </c>
      <c r="C7" s="89">
        <v>105</v>
      </c>
      <c r="E7" s="531" t="s">
        <v>89</v>
      </c>
      <c r="F7" s="532"/>
      <c r="G7" s="67">
        <f>SUM(G5,G6)</f>
        <v>461.98782114895124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0</v>
      </c>
      <c r="O7" s="70">
        <f>PRODUCT(L7,N7)</f>
        <v>0</v>
      </c>
      <c r="R7" s="102"/>
      <c r="S7" s="100"/>
      <c r="T7" s="501"/>
      <c r="U7" s="501"/>
      <c r="V7" s="501"/>
      <c r="W7" s="502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466</v>
      </c>
      <c r="I8" s="85">
        <f>IF(C4&gt;0,(+G6/(G8-C6))," ")</f>
        <v>0.6110351497871426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0</v>
      </c>
      <c r="O8" s="70">
        <f>PRODUCT(L8,N8)/100</f>
        <v>0</v>
      </c>
      <c r="R8" s="102"/>
      <c r="S8" s="100"/>
      <c r="T8" s="501"/>
      <c r="U8" s="501"/>
      <c r="V8" s="501"/>
      <c r="W8" s="502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41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501"/>
      <c r="U9" s="501"/>
      <c r="V9" s="501"/>
      <c r="W9" s="502"/>
      <c r="Z9" s="14"/>
      <c r="AA9" s="14"/>
      <c r="AB9" s="5"/>
    </row>
    <row r="10" spans="2:28" ht="16.5" thickBot="1">
      <c r="B10" s="4" t="s">
        <v>40</v>
      </c>
      <c r="C10" s="216">
        <f>+$C$8+C9</f>
        <v>37937</v>
      </c>
      <c r="E10" s="527" t="s">
        <v>56</v>
      </c>
      <c r="F10" s="528"/>
      <c r="G10" s="69">
        <f>IF(G8&gt;0,((G7*G1)/(G8*G9))*100," ")</f>
        <v>99.13901741393803</v>
      </c>
      <c r="I10" s="84">
        <f>IF(C4&gt;0,+(G8-C6)/$C$9," ")</f>
        <v>1.885439763488545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50</v>
      </c>
      <c r="O10" s="71">
        <f>PRODUCT(L10,N10)/100</f>
        <v>5</v>
      </c>
      <c r="R10" s="102"/>
      <c r="S10" s="100"/>
      <c r="T10" s="501"/>
      <c r="U10" s="501"/>
      <c r="V10" s="501"/>
      <c r="W10" s="502"/>
      <c r="Z10" s="14"/>
      <c r="AA10" s="14"/>
      <c r="AB10" s="5"/>
    </row>
    <row r="11" spans="2:28" ht="24" customHeight="1" thickBot="1">
      <c r="B11" s="5"/>
      <c r="C11" s="83"/>
      <c r="E11" s="529" t="s">
        <v>57</v>
      </c>
      <c r="F11" s="530"/>
      <c r="G11" s="3"/>
      <c r="K11" s="232" t="s">
        <v>87</v>
      </c>
      <c r="L11" s="228" t="s">
        <v>224</v>
      </c>
      <c r="M11" s="229">
        <f>+O11/C4</f>
        <v>24.92068292682927</v>
      </c>
      <c r="N11" s="231" t="s">
        <v>38</v>
      </c>
      <c r="O11" s="227">
        <f>SUM(O3:O10)</f>
        <v>1021.748</v>
      </c>
      <c r="R11" s="102"/>
      <c r="S11" s="100"/>
      <c r="T11" s="501"/>
      <c r="U11" s="501"/>
      <c r="V11" s="501"/>
      <c r="W11" s="502"/>
      <c r="Z11" s="14"/>
      <c r="AA11" s="14"/>
      <c r="AB11" s="5"/>
    </row>
    <row r="12" spans="1:28" ht="27" customHeight="1" thickBot="1">
      <c r="A12" s="533" t="s">
        <v>318</v>
      </c>
      <c r="B12" s="534"/>
      <c r="C12" s="534"/>
      <c r="D12" s="534"/>
      <c r="E12" s="534"/>
      <c r="F12" s="534"/>
      <c r="G12" s="535"/>
      <c r="K12" s="218" t="s">
        <v>37</v>
      </c>
      <c r="L12" s="51"/>
      <c r="M12" s="51"/>
      <c r="N12" s="217"/>
      <c r="O12" s="174"/>
      <c r="R12" s="102"/>
      <c r="S12" s="100"/>
      <c r="T12" s="501"/>
      <c r="U12" s="501"/>
      <c r="V12" s="501"/>
      <c r="W12" s="502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>
        <f>+F33/C4</f>
        <v>10.579894319682959</v>
      </c>
      <c r="N13" s="231" t="s">
        <v>38</v>
      </c>
      <c r="O13" s="177">
        <f>+F33</f>
        <v>433.7756671070013</v>
      </c>
      <c r="R13" s="102"/>
      <c r="S13" s="100"/>
      <c r="T13" s="501"/>
      <c r="U13" s="501"/>
      <c r="V13" s="501"/>
      <c r="W13" s="502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1"/>
      <c r="U14" s="501"/>
      <c r="V14" s="501"/>
      <c r="W14" s="502"/>
      <c r="Z14" s="14"/>
      <c r="AA14" s="14"/>
      <c r="AB14" s="5"/>
    </row>
    <row r="15" spans="1:28" ht="14.25" customHeight="1">
      <c r="A15" s="91">
        <v>8</v>
      </c>
      <c r="B15" s="185" t="str">
        <f>IF(A15&gt;0,LOOKUP(A15,'Health Treatment'!$AS$7:$AS$107,'Health Treatment'!$AT$7:$AT$43)," ")</f>
        <v>Bovi-Shield Gold 5</v>
      </c>
      <c r="C15" s="95">
        <v>41</v>
      </c>
      <c r="D15" s="95">
        <v>1</v>
      </c>
      <c r="E15" s="188">
        <f>IF(A15&gt;0,LOOKUP(A15,'Health Treatment'!$AS$7:$AS$107,'Health Treatment'!$AW$7:$AW$107)*D15," ")</f>
        <v>0.9</v>
      </c>
      <c r="F15" s="64">
        <f aca="true" t="shared" si="0" ref="F15:F23">IF(C15&gt;0,+C15*E15," ")</f>
        <v>36.9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1"/>
      <c r="U15" s="501"/>
      <c r="V15" s="501"/>
      <c r="W15" s="502"/>
      <c r="Y15" s="5"/>
      <c r="Z15" s="5"/>
      <c r="AA15" s="5"/>
      <c r="AB15" s="5"/>
    </row>
    <row r="16" spans="1:28" ht="14.25" customHeight="1" thickBot="1">
      <c r="A16" s="91">
        <v>31</v>
      </c>
      <c r="B16" s="185" t="str">
        <f>IF(A16&gt;0,LOOKUP(A16,'Health Treatment'!$AS$7:$AS$107,'Health Treatment'!$AT$7:$AT$43)," ")</f>
        <v>One Shot</v>
      </c>
      <c r="C16" s="95">
        <v>41</v>
      </c>
      <c r="D16" s="95">
        <v>1</v>
      </c>
      <c r="E16" s="188">
        <f>IF(A16&gt;0,LOOKUP(A16,'Health Treatment'!$AS$7:$AS$107,'Health Treatment'!$AW$7:$AW$107)*D16," ")</f>
        <v>2.12</v>
      </c>
      <c r="F16" s="64">
        <f t="shared" si="0"/>
        <v>86.92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Treatment'!AJ508/'Health Treatment'!AJ510,0)</f>
        <v>11.469666666666667</v>
      </c>
      <c r="R16" s="103"/>
      <c r="S16" s="100"/>
      <c r="T16" s="501"/>
      <c r="U16" s="501"/>
      <c r="V16" s="501"/>
      <c r="W16" s="502"/>
      <c r="Y16" s="5"/>
      <c r="Z16" s="5"/>
      <c r="AA16" s="5"/>
      <c r="AB16" s="5"/>
    </row>
    <row r="17" spans="1:28" ht="18" customHeight="1" thickBot="1">
      <c r="A17" s="91">
        <v>35</v>
      </c>
      <c r="B17" s="185" t="str">
        <f>IF(A17&gt;0,LOOKUP(A17,'Health Treatment'!$AS$7:$AS$107,'Health Treatment'!$AT$7:$AT$43)," ")</f>
        <v>UltraBac 7</v>
      </c>
      <c r="C17" s="95">
        <v>41</v>
      </c>
      <c r="D17" s="95">
        <v>1</v>
      </c>
      <c r="E17" s="188">
        <f>IF(A17&gt;0,LOOKUP(A17,'Health Treatment'!$AS$7:$AS$107,'Health Treatment'!$AW$7:$AW$107)*D17," ")</f>
        <v>0.27</v>
      </c>
      <c r="F17" s="64">
        <f t="shared" si="0"/>
        <v>11.07</v>
      </c>
      <c r="G17" s="33"/>
      <c r="H17" s="25"/>
      <c r="I17" s="25"/>
      <c r="K17" s="175" t="s">
        <v>39</v>
      </c>
      <c r="L17" s="538">
        <f>+'Health Treatment'!AJ508</f>
        <v>103.227</v>
      </c>
      <c r="M17" s="539"/>
      <c r="N17" s="176" t="s">
        <v>186</v>
      </c>
      <c r="O17" s="177">
        <f>+'Health Treatment'!AJ508/C4</f>
        <v>2.5177317073170733</v>
      </c>
      <c r="R17" s="103"/>
      <c r="S17" s="100"/>
      <c r="T17" s="501"/>
      <c r="U17" s="501"/>
      <c r="V17" s="501"/>
      <c r="W17" s="502"/>
      <c r="Y17" s="5"/>
      <c r="Z17" s="5"/>
      <c r="AA17" s="5"/>
      <c r="AB17" s="5"/>
    </row>
    <row r="18" spans="1:28" ht="14.25" customHeight="1">
      <c r="A18" s="92">
        <v>44</v>
      </c>
      <c r="B18" s="185" t="str">
        <f>IF(A18&gt;0,LOOKUP(A18,'Health Treatment'!$AS$7:$AS$107,'Health Treatment'!$AT$7:$AT$43)," ")</f>
        <v>Micotil 100</v>
      </c>
      <c r="C18" s="95">
        <v>41</v>
      </c>
      <c r="D18" s="96">
        <v>3.6</v>
      </c>
      <c r="E18" s="188">
        <f>IF(A18&gt;0,LOOKUP(A18,'Health Treatment'!$AS$7:$AS$107,'Health Treatment'!$AW$7:$AW$107)*D18," ")</f>
        <v>4.680000000000001</v>
      </c>
      <c r="F18" s="64">
        <f t="shared" si="0"/>
        <v>191.88000000000002</v>
      </c>
      <c r="G18" s="33"/>
      <c r="H18" s="25"/>
      <c r="I18" s="25"/>
      <c r="K18" s="173" t="s">
        <v>53</v>
      </c>
      <c r="L18" s="178"/>
      <c r="M18" s="536" t="s">
        <v>18</v>
      </c>
      <c r="N18" s="536"/>
      <c r="O18" s="179">
        <f>SUM(O11,O13,L17)</f>
        <v>1558.7506671070014</v>
      </c>
      <c r="R18" s="103"/>
      <c r="S18" s="100"/>
      <c r="T18" s="501"/>
      <c r="U18" s="501"/>
      <c r="V18" s="501"/>
      <c r="W18" s="502"/>
      <c r="Y18" s="5"/>
      <c r="Z18" s="5"/>
      <c r="AA18" s="5"/>
      <c r="AB18" s="5"/>
    </row>
    <row r="19" spans="1:28" ht="14.25" customHeight="1">
      <c r="A19" s="92">
        <v>73</v>
      </c>
      <c r="B19" s="185" t="str">
        <f>IF(A19&gt;0,LOOKUP(A19,'Health Treatment'!$AS$7:$AS$107,'Health Treatment'!$AT$7:$AT$43)," ")</f>
        <v>Safe-Guard Drench  1 L</v>
      </c>
      <c r="C19" s="95">
        <v>41</v>
      </c>
      <c r="D19" s="96">
        <v>9.2</v>
      </c>
      <c r="E19" s="188">
        <f>IF(A19&gt;0,LOOKUP(A19,'Health Treatment'!$AS$7:$AS$107,'Health Treatment'!$AW$7:$AW$107)*D19," ")</f>
        <v>0.879894319682959</v>
      </c>
      <c r="F19" s="64">
        <f t="shared" si="0"/>
        <v>36.075667107001316</v>
      </c>
      <c r="G19" s="33"/>
      <c r="H19" s="25"/>
      <c r="I19" s="25"/>
      <c r="K19" s="55"/>
      <c r="L19" s="180"/>
      <c r="M19" s="537"/>
      <c r="N19" s="537"/>
      <c r="O19" s="181"/>
      <c r="R19" s="103"/>
      <c r="S19" s="100"/>
      <c r="T19" s="501"/>
      <c r="U19" s="501"/>
      <c r="V19" s="501"/>
      <c r="W19" s="502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40" t="s">
        <v>183</v>
      </c>
      <c r="N20" s="540"/>
      <c r="O20" s="177">
        <f>+O18/C4</f>
        <v>38.018308953829305</v>
      </c>
      <c r="Q20" s="14"/>
      <c r="R20" s="103"/>
      <c r="S20" s="100"/>
      <c r="T20" s="501"/>
      <c r="U20" s="501"/>
      <c r="V20" s="501"/>
      <c r="W20" s="502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1"/>
      <c r="U21" s="501"/>
      <c r="V21" s="501"/>
      <c r="W21" s="502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1"/>
      <c r="U22" s="501"/>
      <c r="V22" s="501"/>
      <c r="W22" s="502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1"/>
      <c r="U23" s="501"/>
      <c r="V23" s="501"/>
      <c r="W23" s="502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362.8456671070013</v>
      </c>
      <c r="G24" s="39"/>
      <c r="H24" s="25"/>
      <c r="I24" s="25"/>
      <c r="Q24" s="14"/>
      <c r="R24" s="103"/>
      <c r="S24" s="100"/>
      <c r="T24" s="501"/>
      <c r="U24" s="501"/>
      <c r="V24" s="501"/>
      <c r="W24" s="502"/>
      <c r="Y24" s="5"/>
      <c r="Z24" s="5"/>
      <c r="AA24" s="5"/>
      <c r="AB24" s="5"/>
    </row>
    <row r="25" spans="1:28" ht="14.25" customHeight="1">
      <c r="A25" s="94">
        <v>8</v>
      </c>
      <c r="B25" s="187" t="str">
        <f>IF(A25&gt;0,LOOKUP(A25,'Health Treatment'!$AS$7:$AS$107,'Health Treatment'!$AT$7:$AT$43)," ")</f>
        <v>Bovi-Shield Gold 5</v>
      </c>
      <c r="C25" s="98">
        <v>41</v>
      </c>
      <c r="D25" s="98">
        <v>1</v>
      </c>
      <c r="E25" s="188">
        <f>IF(A25&gt;0,LOOKUP(A25,'Health Treatment'!$AS$7:$AS$107,'Health Treatment'!$AW$7:$AW$107)*D25," ")</f>
        <v>0.9</v>
      </c>
      <c r="F25" s="64">
        <f aca="true" t="shared" si="1" ref="F25:F31">IF(C25&gt;0,+C25*E25," ")</f>
        <v>36.9</v>
      </c>
      <c r="G25" s="35"/>
      <c r="H25" s="25"/>
      <c r="I25" s="25"/>
      <c r="Q25" s="14"/>
      <c r="R25" s="103"/>
      <c r="S25" s="100"/>
      <c r="T25" s="501"/>
      <c r="U25" s="501"/>
      <c r="V25" s="501"/>
      <c r="W25" s="502"/>
      <c r="Y25" s="5"/>
      <c r="Z25" s="5"/>
      <c r="AA25" s="5"/>
      <c r="AB25" s="5"/>
    </row>
    <row r="26" spans="1:28" ht="14.25" customHeight="1">
      <c r="A26" s="92">
        <v>84</v>
      </c>
      <c r="B26" s="185" t="str">
        <f>IF(A26&gt;0,LOOKUP(A26,'Health Treatment'!$AS$7:$AS$107,'Health Treatment'!$AT$7:$AT$43)," ")</f>
        <v>Component E-H</v>
      </c>
      <c r="C26" s="95">
        <v>41</v>
      </c>
      <c r="D26" s="98">
        <v>1</v>
      </c>
      <c r="E26" s="188">
        <f>IF(A26&gt;0,LOOKUP(A26,'Health Treatment'!$AS$7:$AS$107,'Health Treatment'!$AW$7:$AW$107)*D26," ")</f>
        <v>0.83</v>
      </c>
      <c r="F26" s="64">
        <f t="shared" si="1"/>
        <v>34.03</v>
      </c>
      <c r="G26" s="33"/>
      <c r="H26" s="25"/>
      <c r="I26" s="25"/>
      <c r="Q26" s="14"/>
      <c r="R26" s="103"/>
      <c r="S26" s="100"/>
      <c r="T26" s="501"/>
      <c r="U26" s="501"/>
      <c r="V26" s="501"/>
      <c r="W26" s="502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1"/>
      <c r="U27" s="501"/>
      <c r="V27" s="501"/>
      <c r="W27" s="502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1"/>
      <c r="U28" s="501"/>
      <c r="V28" s="501"/>
      <c r="W28" s="502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1"/>
      <c r="U29" s="501"/>
      <c r="V29" s="501"/>
      <c r="W29" s="502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1"/>
      <c r="U30" s="501"/>
      <c r="V30" s="501"/>
      <c r="W30" s="502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1"/>
      <c r="U31" s="501"/>
      <c r="V31" s="501"/>
      <c r="W31" s="502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70.93</v>
      </c>
      <c r="G32" s="39"/>
      <c r="H32" s="25"/>
      <c r="I32" s="25"/>
      <c r="Q32" s="14"/>
      <c r="R32" s="103"/>
      <c r="S32" s="100"/>
      <c r="T32" s="501"/>
      <c r="U32" s="501"/>
      <c r="V32" s="501"/>
      <c r="W32" s="502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433.7756671070013</v>
      </c>
      <c r="G33" s="45"/>
      <c r="H33" s="25"/>
      <c r="I33" s="25"/>
      <c r="Q33" s="14"/>
      <c r="R33" s="103"/>
      <c r="S33" s="100"/>
      <c r="T33" s="501"/>
      <c r="U33" s="501"/>
      <c r="V33" s="501"/>
      <c r="W33" s="502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1"/>
      <c r="U34" s="501"/>
      <c r="V34" s="501"/>
      <c r="W34" s="502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1"/>
      <c r="U35" s="501"/>
      <c r="V35" s="501"/>
      <c r="W35" s="502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1"/>
      <c r="U36" s="501"/>
      <c r="V36" s="501"/>
      <c r="W36" s="502"/>
      <c r="Y36" s="5"/>
      <c r="Z36" s="5"/>
      <c r="AA36" s="5"/>
      <c r="AB36" s="5"/>
    </row>
    <row r="37" spans="18:28" ht="13.5" customHeight="1" thickBot="1">
      <c r="R37" s="104"/>
      <c r="S37" s="101"/>
      <c r="T37" s="504"/>
      <c r="U37" s="504"/>
      <c r="V37" s="504"/>
      <c r="W37" s="505"/>
      <c r="Y37" s="5"/>
      <c r="Z37" s="5"/>
      <c r="AA37" s="5"/>
      <c r="AB37" s="5"/>
    </row>
    <row r="38" spans="4:23" ht="19.5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6" t="s">
        <v>85</v>
      </c>
      <c r="U38" s="506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03"/>
      <c r="U40" s="503"/>
      <c r="V40" s="503"/>
      <c r="W40" s="50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03"/>
      <c r="U41" s="503"/>
      <c r="V41" s="503"/>
      <c r="W41" s="50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03"/>
      <c r="U42" s="503"/>
      <c r="V42" s="503"/>
      <c r="W42" s="503"/>
    </row>
    <row r="43" spans="1:23" s="5" customFormat="1" ht="12.75">
      <c r="A43"/>
      <c r="B43">
        <v>1</v>
      </c>
      <c r="C43" s="11">
        <f>+C8</f>
        <v>37904</v>
      </c>
      <c r="D43" s="99">
        <v>164</v>
      </c>
      <c r="E43" s="99"/>
      <c r="F43" s="99">
        <v>1</v>
      </c>
      <c r="G43" s="99"/>
      <c r="H43" s="99"/>
      <c r="I43" s="99"/>
      <c r="J43" s="99"/>
      <c r="K43" s="99">
        <v>50</v>
      </c>
      <c r="M43"/>
      <c r="N43"/>
      <c r="O43"/>
      <c r="P43"/>
      <c r="Q43"/>
      <c r="T43" s="503"/>
      <c r="U43" s="503"/>
      <c r="V43" s="503"/>
      <c r="W43" s="503"/>
    </row>
    <row r="44" spans="1:23" s="5" customFormat="1" ht="12.75">
      <c r="A44"/>
      <c r="B44">
        <v>2</v>
      </c>
      <c r="C44" s="11">
        <f>+$C$43+1</f>
        <v>37905</v>
      </c>
      <c r="D44" s="99">
        <v>164</v>
      </c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03"/>
      <c r="U44" s="503"/>
      <c r="V44" s="503"/>
      <c r="W44" s="503"/>
    </row>
    <row r="45" spans="2:23" ht="12.75">
      <c r="B45">
        <v>3</v>
      </c>
      <c r="C45" s="11">
        <f>+$C$43+2</f>
        <v>37906</v>
      </c>
      <c r="D45" s="99">
        <v>164</v>
      </c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03"/>
      <c r="U45" s="503"/>
      <c r="V45" s="503"/>
      <c r="W45" s="503"/>
    </row>
    <row r="46" spans="2:23" ht="12.75">
      <c r="B46">
        <v>4</v>
      </c>
      <c r="C46" s="11">
        <f>+$C$43+3</f>
        <v>37907</v>
      </c>
      <c r="D46" s="99">
        <v>164</v>
      </c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03"/>
      <c r="U46" s="503"/>
      <c r="V46" s="503"/>
      <c r="W46" s="503"/>
    </row>
    <row r="47" spans="2:23" ht="12.75">
      <c r="B47">
        <v>5</v>
      </c>
      <c r="C47" s="11">
        <f>+$C$43+4</f>
        <v>37908</v>
      </c>
      <c r="D47" s="99">
        <v>164</v>
      </c>
      <c r="E47" s="99"/>
      <c r="F47" s="99">
        <v>1</v>
      </c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03"/>
      <c r="U47" s="503"/>
      <c r="V47" s="503"/>
      <c r="W47" s="503"/>
    </row>
    <row r="48" spans="2:23" ht="12.75">
      <c r="B48">
        <v>6</v>
      </c>
      <c r="C48" s="11">
        <f>+$C$43+5</f>
        <v>37909</v>
      </c>
      <c r="D48" s="99">
        <v>164</v>
      </c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03"/>
      <c r="U48" s="503"/>
      <c r="V48" s="503"/>
      <c r="W48" s="503"/>
    </row>
    <row r="49" spans="2:23" ht="12.75">
      <c r="B49">
        <v>7</v>
      </c>
      <c r="C49" s="11">
        <f>+$C$43+6</f>
        <v>37910</v>
      </c>
      <c r="D49" s="99">
        <v>164</v>
      </c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03"/>
      <c r="U49" s="503"/>
      <c r="V49" s="503"/>
      <c r="W49" s="503"/>
    </row>
    <row r="50" spans="2:23" ht="12.75">
      <c r="B50">
        <v>8</v>
      </c>
      <c r="C50" s="11">
        <f>+$C$43+7</f>
        <v>37911</v>
      </c>
      <c r="D50" s="99">
        <v>164</v>
      </c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03"/>
      <c r="U50" s="503"/>
      <c r="V50" s="503"/>
      <c r="W50" s="503"/>
    </row>
    <row r="51" spans="2:23" ht="12.75">
      <c r="B51">
        <v>9</v>
      </c>
      <c r="C51" s="11">
        <f>+$C$43+8</f>
        <v>37912</v>
      </c>
      <c r="D51" s="99">
        <v>164</v>
      </c>
      <c r="E51" s="99"/>
      <c r="F51" s="99">
        <v>1</v>
      </c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03"/>
      <c r="U51" s="503"/>
      <c r="V51" s="503"/>
      <c r="W51" s="503"/>
    </row>
    <row r="52" spans="2:16" ht="12.75">
      <c r="B52">
        <v>10</v>
      </c>
      <c r="C52" s="11">
        <f>+$C$43+9</f>
        <v>37913</v>
      </c>
      <c r="D52" s="99">
        <v>164</v>
      </c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>
        <v>164</v>
      </c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>
        <v>164</v>
      </c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>
        <v>164</v>
      </c>
      <c r="E55" s="99"/>
      <c r="F55" s="99">
        <v>1</v>
      </c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>
        <v>164</v>
      </c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>
        <v>164</v>
      </c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>
        <v>164</v>
      </c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>
        <v>164</v>
      </c>
      <c r="E59" s="99"/>
      <c r="F59" s="99">
        <v>1</v>
      </c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>
        <v>164</v>
      </c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>
        <v>164</v>
      </c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>
        <v>164</v>
      </c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>
        <v>164</v>
      </c>
      <c r="E63" s="99"/>
      <c r="F63" s="99">
        <v>1</v>
      </c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>
        <v>164</v>
      </c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>
        <v>164</v>
      </c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>
        <v>164</v>
      </c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>
        <v>164</v>
      </c>
      <c r="E67" s="99"/>
      <c r="F67" s="99">
        <v>1</v>
      </c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>
        <v>164</v>
      </c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>
        <v>164</v>
      </c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>
        <v>164</v>
      </c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>
        <v>164</v>
      </c>
      <c r="E71" s="99"/>
      <c r="F71" s="99">
        <v>1</v>
      </c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>
        <v>164</v>
      </c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>
        <v>164</v>
      </c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>
        <v>164</v>
      </c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>
        <v>164</v>
      </c>
      <c r="E75" s="99"/>
      <c r="F75" s="99">
        <v>1</v>
      </c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>
        <v>164</v>
      </c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5576</v>
      </c>
      <c r="E93">
        <f t="shared" si="3"/>
        <v>0</v>
      </c>
      <c r="F93">
        <f t="shared" si="3"/>
        <v>9</v>
      </c>
      <c r="G93">
        <f t="shared" si="3"/>
        <v>0</v>
      </c>
      <c r="H93">
        <f t="shared" si="3"/>
        <v>0</v>
      </c>
      <c r="I93">
        <f t="shared" si="3"/>
        <v>0</v>
      </c>
      <c r="J93">
        <f t="shared" si="3"/>
        <v>0</v>
      </c>
      <c r="K93">
        <f t="shared" si="3"/>
        <v>50</v>
      </c>
    </row>
  </sheetData>
  <sheetProtection sheet="1" objects="1" scenarios="1" formatColumns="0" formatRows="0" insertColumns="0" insertRows="0"/>
  <mergeCells count="117"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V28:W28"/>
    <mergeCell ref="V29:W29"/>
    <mergeCell ref="V30:W30"/>
    <mergeCell ref="V31:W31"/>
    <mergeCell ref="V32:W32"/>
    <mergeCell ref="V26:W26"/>
    <mergeCell ref="V27:W27"/>
    <mergeCell ref="V20:W20"/>
    <mergeCell ref="V21:W21"/>
    <mergeCell ref="V22:W22"/>
    <mergeCell ref="V23:W23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35:W35"/>
    <mergeCell ref="V36:W36"/>
    <mergeCell ref="T50:U50"/>
    <mergeCell ref="T51:U51"/>
    <mergeCell ref="T37:U37"/>
    <mergeCell ref="T40:U40"/>
    <mergeCell ref="T41:U41"/>
    <mergeCell ref="T38:U38"/>
    <mergeCell ref="V24:W24"/>
    <mergeCell ref="V25:W25"/>
    <mergeCell ref="T49:U49"/>
    <mergeCell ref="V12:W12"/>
    <mergeCell ref="V13:W13"/>
    <mergeCell ref="V16:W16"/>
    <mergeCell ref="V17:W17"/>
    <mergeCell ref="T46:U46"/>
    <mergeCell ref="T47:U47"/>
    <mergeCell ref="T48:U48"/>
    <mergeCell ref="T42:U42"/>
    <mergeCell ref="T43:U43"/>
    <mergeCell ref="T44:U44"/>
    <mergeCell ref="T45:U45"/>
    <mergeCell ref="T33:U33"/>
    <mergeCell ref="T34:U34"/>
    <mergeCell ref="T35:U35"/>
    <mergeCell ref="T36:U36"/>
    <mergeCell ref="T29:U29"/>
    <mergeCell ref="T30:U30"/>
    <mergeCell ref="T31:U31"/>
    <mergeCell ref="T32:U32"/>
    <mergeCell ref="T27:U27"/>
    <mergeCell ref="T28:U28"/>
    <mergeCell ref="T21:U21"/>
    <mergeCell ref="V18:W18"/>
    <mergeCell ref="V19:W19"/>
    <mergeCell ref="V6:W6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18:U18"/>
    <mergeCell ref="T19:U19"/>
    <mergeCell ref="T4:U4"/>
    <mergeCell ref="T5:U5"/>
    <mergeCell ref="T8:U8"/>
    <mergeCell ref="T9:U9"/>
    <mergeCell ref="T6:U6"/>
    <mergeCell ref="T7:U7"/>
    <mergeCell ref="T10:U10"/>
    <mergeCell ref="T13:U13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E4:F4"/>
    <mergeCell ref="T17:U17"/>
    <mergeCell ref="T15:U15"/>
    <mergeCell ref="T16:U16"/>
    <mergeCell ref="E5:F5"/>
    <mergeCell ref="E10:F10"/>
    <mergeCell ref="E6:F6"/>
  </mergeCells>
  <printOptions/>
  <pageMargins left="0.25" right="0.25" top="0.2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C4" sqref="C4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46</v>
      </c>
      <c r="E1" s="60" t="s">
        <v>54</v>
      </c>
      <c r="F1" s="58" t="s">
        <v>0</v>
      </c>
      <c r="G1" s="61">
        <f>+C4</f>
        <v>0</v>
      </c>
      <c r="K1" s="50" t="s">
        <v>36</v>
      </c>
      <c r="L1" s="51"/>
      <c r="M1" s="51"/>
      <c r="N1" s="51"/>
      <c r="O1" s="52"/>
      <c r="R1" s="497" t="s">
        <v>21</v>
      </c>
      <c r="S1" s="498"/>
      <c r="T1" s="498"/>
      <c r="U1" s="498"/>
      <c r="V1" s="498"/>
      <c r="W1" s="499"/>
      <c r="AA1" s="15" t="s">
        <v>95</v>
      </c>
    </row>
    <row r="2" spans="5:32" ht="13.5" thickBot="1">
      <c r="E2" s="495" t="s">
        <v>2</v>
      </c>
      <c r="F2" s="496"/>
      <c r="G2" s="62" t="str">
        <f>+C6</f>
        <v> 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42"/>
      <c r="AD2" s="513"/>
      <c r="AE2" s="513"/>
      <c r="AF2" s="514"/>
    </row>
    <row r="3" spans="2:32" ht="19.5" thickBot="1">
      <c r="B3" s="1" t="s">
        <v>218</v>
      </c>
      <c r="E3" s="495" t="s">
        <v>1</v>
      </c>
      <c r="F3" s="496"/>
      <c r="G3" s="63">
        <f>+C5</f>
        <v>406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00" t="s">
        <v>23</v>
      </c>
      <c r="U3" s="500"/>
      <c r="V3" s="500" t="s">
        <v>24</v>
      </c>
      <c r="W3" s="509"/>
      <c r="AA3" s="507" t="s">
        <v>6</v>
      </c>
      <c r="AB3" s="508"/>
      <c r="AC3" s="543"/>
      <c r="AD3" s="516"/>
      <c r="AE3" s="516"/>
      <c r="AF3" s="517"/>
    </row>
    <row r="4" spans="2:32" ht="13.5" thickBot="1">
      <c r="B4" s="4" t="s">
        <v>0</v>
      </c>
      <c r="C4" s="88"/>
      <c r="E4" s="523" t="s">
        <v>55</v>
      </c>
      <c r="F4" s="524"/>
      <c r="G4" s="67">
        <f>+C7</f>
        <v>99.5</v>
      </c>
      <c r="I4" s="75" t="str">
        <f>IF(G1&gt;0,+S38/G1," ")</f>
        <v> 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/>
      <c r="T4" s="510" t="s">
        <v>181</v>
      </c>
      <c r="U4" s="510"/>
      <c r="V4" s="510" t="s">
        <v>182</v>
      </c>
      <c r="W4" s="511"/>
      <c r="AA4" s="507" t="s">
        <v>7</v>
      </c>
      <c r="AB4" s="508"/>
      <c r="AC4" s="543"/>
      <c r="AD4" s="516"/>
      <c r="AE4" s="516"/>
      <c r="AF4" s="517"/>
    </row>
    <row r="5" spans="2:32" ht="15" thickBot="1">
      <c r="B5" s="4" t="s">
        <v>1</v>
      </c>
      <c r="C5" s="88">
        <v>406</v>
      </c>
      <c r="E5" s="525" t="s">
        <v>90</v>
      </c>
      <c r="F5" s="526"/>
      <c r="G5" s="79">
        <f>PRODUCT(G2,G4)/100</f>
        <v>0.995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501"/>
      <c r="U5" s="501"/>
      <c r="V5" s="501"/>
      <c r="W5" s="502"/>
      <c r="AA5" s="17" t="s">
        <v>8</v>
      </c>
      <c r="AB5" s="18"/>
      <c r="AC5" s="543"/>
      <c r="AD5" s="516"/>
      <c r="AE5" s="516"/>
      <c r="AF5" s="517"/>
    </row>
    <row r="6" spans="2:32" ht="13.5" thickBot="1">
      <c r="B6" s="4" t="s">
        <v>2</v>
      </c>
      <c r="C6" s="226" t="str">
        <f>IF(C4&gt;0,+C5/C4," ")</f>
        <v> </v>
      </c>
      <c r="E6" s="495" t="s">
        <v>187</v>
      </c>
      <c r="F6" s="496"/>
      <c r="G6" s="68" t="e">
        <f>+O20</f>
        <v>#DIV/0!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501"/>
      <c r="U6" s="501"/>
      <c r="V6" s="501"/>
      <c r="W6" s="502"/>
      <c r="AA6" s="19" t="s">
        <v>9</v>
      </c>
      <c r="AB6" s="20"/>
      <c r="AC6" s="544"/>
      <c r="AD6" s="521"/>
      <c r="AE6" s="521"/>
      <c r="AF6" s="522"/>
    </row>
    <row r="7" spans="2:28" ht="15" thickBot="1">
      <c r="B7" s="80" t="s">
        <v>121</v>
      </c>
      <c r="C7" s="89">
        <v>99.5</v>
      </c>
      <c r="E7" s="531" t="s">
        <v>89</v>
      </c>
      <c r="F7" s="532"/>
      <c r="G7" s="67" t="e">
        <f>SUM(G5,G6)</f>
        <v>#DIV/0!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501"/>
      <c r="U7" s="501"/>
      <c r="V7" s="501"/>
      <c r="W7" s="502"/>
      <c r="AB7" s="5"/>
    </row>
    <row r="8" spans="2:28" ht="13.5" thickBot="1">
      <c r="B8" s="4" t="s">
        <v>41</v>
      </c>
      <c r="C8" s="90">
        <v>37906</v>
      </c>
      <c r="E8" s="81" t="s">
        <v>123</v>
      </c>
      <c r="F8" s="59" t="s">
        <v>122</v>
      </c>
      <c r="G8" s="86">
        <v>456</v>
      </c>
      <c r="I8" s="85" t="str">
        <f>IF(C4&gt;0,(+G6/(G8-C6))," ")</f>
        <v> 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501"/>
      <c r="U8" s="501"/>
      <c r="V8" s="501"/>
      <c r="W8" s="502"/>
      <c r="Z8" s="14"/>
      <c r="AA8" s="14"/>
      <c r="AB8" s="5"/>
    </row>
    <row r="9" spans="2:28" ht="15.75" customHeight="1" thickBot="1">
      <c r="B9" s="215" t="s">
        <v>3</v>
      </c>
      <c r="C9" s="320">
        <v>27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501"/>
      <c r="U9" s="501"/>
      <c r="V9" s="501"/>
      <c r="W9" s="502"/>
      <c r="Z9" s="14"/>
      <c r="AA9" s="14"/>
      <c r="AB9" s="5"/>
    </row>
    <row r="10" spans="2:28" ht="16.5" thickBot="1">
      <c r="B10" s="4" t="s">
        <v>40</v>
      </c>
      <c r="C10" s="216">
        <f>+$C$8+C9</f>
        <v>37933</v>
      </c>
      <c r="E10" s="527" t="s">
        <v>56</v>
      </c>
      <c r="F10" s="528"/>
      <c r="G10" s="69" t="e">
        <f>IF(G8&gt;0,((G7*G1)/(G8*G9))*100," ")</f>
        <v>#DIV/0!</v>
      </c>
      <c r="I10" s="84" t="str">
        <f>IF(C4&gt;0,+(G8-C6)/$C$9," ")</f>
        <v> 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501"/>
      <c r="U10" s="501"/>
      <c r="V10" s="501"/>
      <c r="W10" s="502"/>
      <c r="Z10" s="14"/>
      <c r="AA10" s="14"/>
      <c r="AB10" s="5"/>
    </row>
    <row r="11" spans="2:28" ht="24" customHeight="1" thickBot="1">
      <c r="B11" s="5"/>
      <c r="C11" s="83"/>
      <c r="E11" s="529" t="s">
        <v>57</v>
      </c>
      <c r="F11" s="530"/>
      <c r="G11" s="3"/>
      <c r="K11" s="232" t="s">
        <v>87</v>
      </c>
      <c r="L11" s="228" t="s">
        <v>224</v>
      </c>
      <c r="M11" s="229" t="e">
        <f>+O11/C4</f>
        <v>#DIV/0!</v>
      </c>
      <c r="N11" s="231" t="s">
        <v>38</v>
      </c>
      <c r="O11" s="227">
        <f>SUM(O3:O10)</f>
        <v>95.8525</v>
      </c>
      <c r="R11" s="102"/>
      <c r="S11" s="100"/>
      <c r="T11" s="501"/>
      <c r="U11" s="501"/>
      <c r="V11" s="501"/>
      <c r="W11" s="502"/>
      <c r="Z11" s="14"/>
      <c r="AA11" s="14"/>
      <c r="AB11" s="5"/>
    </row>
    <row r="12" spans="1:28" ht="27" customHeight="1" thickBot="1">
      <c r="A12" s="533" t="s">
        <v>318</v>
      </c>
      <c r="B12" s="534"/>
      <c r="C12" s="534"/>
      <c r="D12" s="534"/>
      <c r="E12" s="534"/>
      <c r="F12" s="534"/>
      <c r="G12" s="535"/>
      <c r="K12" s="218" t="s">
        <v>37</v>
      </c>
      <c r="L12" s="51"/>
      <c r="M12" s="51"/>
      <c r="N12" s="217"/>
      <c r="O12" s="174"/>
      <c r="R12" s="102"/>
      <c r="S12" s="100"/>
      <c r="T12" s="501"/>
      <c r="U12" s="501"/>
      <c r="V12" s="501"/>
      <c r="W12" s="502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 t="e">
        <f>+F33/C4</f>
        <v>#DIV/0!</v>
      </c>
      <c r="N13" s="231" t="s">
        <v>38</v>
      </c>
      <c r="O13" s="177">
        <f>+F33</f>
        <v>0</v>
      </c>
      <c r="R13" s="102"/>
      <c r="S13" s="100"/>
      <c r="T13" s="501"/>
      <c r="U13" s="501"/>
      <c r="V13" s="501"/>
      <c r="W13" s="502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1"/>
      <c r="U14" s="501"/>
      <c r="V14" s="501"/>
      <c r="W14" s="502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1"/>
      <c r="U15" s="501"/>
      <c r="V15" s="501"/>
      <c r="W15" s="502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Treatment'!AK508/'Health Treatment'!AK510,0)</f>
        <v>0</v>
      </c>
      <c r="R16" s="103"/>
      <c r="S16" s="100"/>
      <c r="T16" s="501"/>
      <c r="U16" s="501"/>
      <c r="V16" s="501"/>
      <c r="W16" s="502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8">
        <f>+'Health Treatment'!AK508</f>
        <v>0</v>
      </c>
      <c r="M17" s="539"/>
      <c r="N17" s="176" t="s">
        <v>186</v>
      </c>
      <c r="O17" s="177" t="e">
        <f>+'Health Treatment'!AK508/C4</f>
        <v>#DIV/0!</v>
      </c>
      <c r="R17" s="103"/>
      <c r="S17" s="100"/>
      <c r="T17" s="501"/>
      <c r="U17" s="501"/>
      <c r="V17" s="501"/>
      <c r="W17" s="502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6" t="s">
        <v>18</v>
      </c>
      <c r="N18" s="536"/>
      <c r="O18" s="179">
        <f>SUM(O11,O13,L17)</f>
        <v>95.8525</v>
      </c>
      <c r="R18" s="103"/>
      <c r="S18" s="100"/>
      <c r="T18" s="501"/>
      <c r="U18" s="501"/>
      <c r="V18" s="501"/>
      <c r="W18" s="502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7"/>
      <c r="N19" s="537"/>
      <c r="O19" s="181"/>
      <c r="R19" s="103"/>
      <c r="S19" s="100"/>
      <c r="T19" s="501"/>
      <c r="U19" s="501"/>
      <c r="V19" s="501"/>
      <c r="W19" s="502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40" t="s">
        <v>183</v>
      </c>
      <c r="N20" s="540"/>
      <c r="O20" s="177" t="e">
        <f>+O18/C4</f>
        <v>#DIV/0!</v>
      </c>
      <c r="Q20" s="14"/>
      <c r="R20" s="103"/>
      <c r="S20" s="100"/>
      <c r="T20" s="501"/>
      <c r="U20" s="501"/>
      <c r="V20" s="501"/>
      <c r="W20" s="502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1"/>
      <c r="U21" s="501"/>
      <c r="V21" s="501"/>
      <c r="W21" s="502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1"/>
      <c r="U22" s="501"/>
      <c r="V22" s="501"/>
      <c r="W22" s="502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1"/>
      <c r="U23" s="501"/>
      <c r="V23" s="501"/>
      <c r="W23" s="502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501"/>
      <c r="U24" s="501"/>
      <c r="V24" s="501"/>
      <c r="W24" s="502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501"/>
      <c r="U25" s="501"/>
      <c r="V25" s="501"/>
      <c r="W25" s="502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501"/>
      <c r="U26" s="501"/>
      <c r="V26" s="501"/>
      <c r="W26" s="502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1"/>
      <c r="U27" s="501"/>
      <c r="V27" s="501"/>
      <c r="W27" s="502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1"/>
      <c r="U28" s="501"/>
      <c r="V28" s="501"/>
      <c r="W28" s="502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1"/>
      <c r="U29" s="501"/>
      <c r="V29" s="501"/>
      <c r="W29" s="502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1"/>
      <c r="U30" s="501"/>
      <c r="V30" s="501"/>
      <c r="W30" s="502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1"/>
      <c r="U31" s="501"/>
      <c r="V31" s="501"/>
      <c r="W31" s="502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501"/>
      <c r="U32" s="501"/>
      <c r="V32" s="501"/>
      <c r="W32" s="502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501"/>
      <c r="U33" s="501"/>
      <c r="V33" s="501"/>
      <c r="W33" s="502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1"/>
      <c r="U34" s="501"/>
      <c r="V34" s="501"/>
      <c r="W34" s="502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1"/>
      <c r="U35" s="501"/>
      <c r="V35" s="501"/>
      <c r="W35" s="502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1"/>
      <c r="U36" s="501"/>
      <c r="V36" s="501"/>
      <c r="W36" s="502"/>
      <c r="Y36" s="5"/>
      <c r="Z36" s="5"/>
      <c r="AA36" s="5"/>
      <c r="AB36" s="5"/>
    </row>
    <row r="37" spans="18:28" ht="13.5" customHeight="1" thickBot="1">
      <c r="R37" s="104"/>
      <c r="S37" s="101"/>
      <c r="T37" s="504"/>
      <c r="U37" s="504"/>
      <c r="V37" s="504"/>
      <c r="W37" s="505"/>
      <c r="Y37" s="5"/>
      <c r="Z37" s="5"/>
      <c r="AA37" s="5"/>
      <c r="AB37" s="5"/>
    </row>
    <row r="38" spans="4:23" ht="19.5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6" t="s">
        <v>85</v>
      </c>
      <c r="U38" s="506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03"/>
      <c r="U40" s="503"/>
      <c r="V40" s="503"/>
      <c r="W40" s="50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03"/>
      <c r="U41" s="503"/>
      <c r="V41" s="503"/>
      <c r="W41" s="50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03"/>
      <c r="U42" s="503"/>
      <c r="V42" s="503"/>
      <c r="W42" s="503"/>
    </row>
    <row r="43" spans="1:23" s="5" customFormat="1" ht="12.75">
      <c r="A43"/>
      <c r="B43">
        <v>1</v>
      </c>
      <c r="C43" s="11">
        <f>+C8</f>
        <v>37906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03"/>
      <c r="U43" s="503"/>
      <c r="V43" s="503"/>
      <c r="W43" s="503"/>
    </row>
    <row r="44" spans="1:23" s="5" customFormat="1" ht="12.75">
      <c r="A44"/>
      <c r="B44">
        <v>2</v>
      </c>
      <c r="C44" s="11">
        <f>+$C$43+1</f>
        <v>37907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03"/>
      <c r="U44" s="503"/>
      <c r="V44" s="503"/>
      <c r="W44" s="503"/>
    </row>
    <row r="45" spans="2:23" ht="12.75">
      <c r="B45">
        <v>3</v>
      </c>
      <c r="C45" s="11">
        <f>+$C$43+2</f>
        <v>37908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03"/>
      <c r="U45" s="503"/>
      <c r="V45" s="503"/>
      <c r="W45" s="503"/>
    </row>
    <row r="46" spans="2:23" ht="12.75">
      <c r="B46">
        <v>4</v>
      </c>
      <c r="C46" s="11">
        <f>+$C$43+3</f>
        <v>37909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03"/>
      <c r="U46" s="503"/>
      <c r="V46" s="503"/>
      <c r="W46" s="503"/>
    </row>
    <row r="47" spans="2:23" ht="12.75">
      <c r="B47">
        <v>5</v>
      </c>
      <c r="C47" s="11">
        <f>+$C$43+4</f>
        <v>37910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03"/>
      <c r="U47" s="503"/>
      <c r="V47" s="503"/>
      <c r="W47" s="503"/>
    </row>
    <row r="48" spans="2:23" ht="12.75">
      <c r="B48">
        <v>6</v>
      </c>
      <c r="C48" s="11">
        <f>+$C$43+5</f>
        <v>37911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03"/>
      <c r="U48" s="503"/>
      <c r="V48" s="503"/>
      <c r="W48" s="503"/>
    </row>
    <row r="49" spans="2:23" ht="12.75">
      <c r="B49">
        <v>7</v>
      </c>
      <c r="C49" s="11">
        <f>+$C$43+6</f>
        <v>37912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03"/>
      <c r="U49" s="503"/>
      <c r="V49" s="503"/>
      <c r="W49" s="503"/>
    </row>
    <row r="50" spans="2:23" ht="12.75">
      <c r="B50">
        <v>8</v>
      </c>
      <c r="C50" s="11">
        <f>+$C$43+7</f>
        <v>37913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03"/>
      <c r="U50" s="503"/>
      <c r="V50" s="503"/>
      <c r="W50" s="503"/>
    </row>
    <row r="51" spans="2:23" ht="12.75">
      <c r="B51">
        <v>9</v>
      </c>
      <c r="C51" s="11">
        <f>+$C$43+8</f>
        <v>37914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03"/>
      <c r="U51" s="503"/>
      <c r="V51" s="503"/>
      <c r="W51" s="503"/>
    </row>
    <row r="52" spans="2:16" ht="12.75">
      <c r="B52">
        <v>10</v>
      </c>
      <c r="C52" s="11">
        <f>+$C$43+9</f>
        <v>37915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37916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37917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37918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37919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37920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37921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37922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37923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37924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37925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37926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37927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37928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37929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37930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37931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37932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37933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37934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37935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37936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37937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37938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37939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37940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37941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37942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37943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37944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37945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37946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37947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37948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37949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37950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37951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37952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37953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37954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37955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4:F4"/>
    <mergeCell ref="E5:F5"/>
    <mergeCell ref="E10:F10"/>
    <mergeCell ref="E6:F6"/>
    <mergeCell ref="T14:U14"/>
    <mergeCell ref="E11:F11"/>
    <mergeCell ref="E7:F7"/>
    <mergeCell ref="A12:G12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M18:N18"/>
    <mergeCell ref="M19:N19"/>
    <mergeCell ref="L17:M17"/>
    <mergeCell ref="T12:U12"/>
    <mergeCell ref="T16:U16"/>
    <mergeCell ref="M20:N20"/>
    <mergeCell ref="AC2:AF2"/>
    <mergeCell ref="AC3:AF3"/>
    <mergeCell ref="AC4:AF4"/>
    <mergeCell ref="AC5:AF5"/>
    <mergeCell ref="AA2:AB2"/>
    <mergeCell ref="AC6:AF6"/>
    <mergeCell ref="T28:U28"/>
    <mergeCell ref="T29:U29"/>
    <mergeCell ref="T30:U30"/>
    <mergeCell ref="V18:W18"/>
    <mergeCell ref="V19:W19"/>
    <mergeCell ref="V20:W20"/>
    <mergeCell ref="V21:W21"/>
    <mergeCell ref="V22:W22"/>
    <mergeCell ref="T17:U17"/>
    <mergeCell ref="T18:U18"/>
    <mergeCell ref="T19:U19"/>
    <mergeCell ref="T15:U15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38:U38"/>
    <mergeCell ref="T42:U42"/>
    <mergeCell ref="V50:W50"/>
    <mergeCell ref="V51:W51"/>
    <mergeCell ref="V45:W45"/>
    <mergeCell ref="V46:W46"/>
    <mergeCell ref="V47:W47"/>
    <mergeCell ref="V48:W48"/>
    <mergeCell ref="V23:W23"/>
    <mergeCell ref="V24:W24"/>
    <mergeCell ref="V25:W25"/>
    <mergeCell ref="V26:W26"/>
    <mergeCell ref="V27:W27"/>
    <mergeCell ref="V34:W34"/>
    <mergeCell ref="V35:W35"/>
    <mergeCell ref="V36:W36"/>
    <mergeCell ref="V28:W28"/>
    <mergeCell ref="V29:W29"/>
    <mergeCell ref="V30:W30"/>
    <mergeCell ref="V31:W31"/>
    <mergeCell ref="V32:W32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T43:U43"/>
    <mergeCell ref="T44:U44"/>
    <mergeCell ref="T45:U45"/>
    <mergeCell ref="T46:U46"/>
    <mergeCell ref="T47:U47"/>
    <mergeCell ref="T48:U48"/>
    <mergeCell ref="T49:U49"/>
    <mergeCell ref="T24:U24"/>
    <mergeCell ref="T25:U25"/>
    <mergeCell ref="T26:U26"/>
    <mergeCell ref="T27:U27"/>
  </mergeCells>
  <printOptions/>
  <pageMargins left="0.25" right="0.25" top="0.2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I14" sqref="I14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47</v>
      </c>
      <c r="E1" s="60" t="s">
        <v>54</v>
      </c>
      <c r="F1" s="58" t="s">
        <v>0</v>
      </c>
      <c r="G1" s="61">
        <f>+C4</f>
        <v>0</v>
      </c>
      <c r="K1" s="50" t="s">
        <v>36</v>
      </c>
      <c r="L1" s="51"/>
      <c r="M1" s="51"/>
      <c r="N1" s="51"/>
      <c r="O1" s="52"/>
      <c r="R1" s="497" t="s">
        <v>21</v>
      </c>
      <c r="S1" s="498"/>
      <c r="T1" s="498"/>
      <c r="U1" s="498"/>
      <c r="V1" s="498"/>
      <c r="W1" s="499"/>
      <c r="AA1" s="15" t="s">
        <v>95</v>
      </c>
    </row>
    <row r="2" spans="5:32" ht="13.5" thickBot="1">
      <c r="E2" s="495" t="s">
        <v>2</v>
      </c>
      <c r="F2" s="496"/>
      <c r="G2" s="62" t="str">
        <f>+C6</f>
        <v> 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42"/>
      <c r="AD2" s="513"/>
      <c r="AE2" s="513"/>
      <c r="AF2" s="514"/>
    </row>
    <row r="3" spans="2:32" ht="19.5" thickBot="1">
      <c r="B3" s="1" t="s">
        <v>218</v>
      </c>
      <c r="E3" s="495" t="s">
        <v>1</v>
      </c>
      <c r="F3" s="496"/>
      <c r="G3" s="63">
        <f>+C5</f>
        <v>407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00" t="s">
        <v>23</v>
      </c>
      <c r="U3" s="500"/>
      <c r="V3" s="500" t="s">
        <v>24</v>
      </c>
      <c r="W3" s="509"/>
      <c r="AA3" s="507" t="s">
        <v>6</v>
      </c>
      <c r="AB3" s="508"/>
      <c r="AC3" s="543"/>
      <c r="AD3" s="516"/>
      <c r="AE3" s="516"/>
      <c r="AF3" s="517"/>
    </row>
    <row r="4" spans="2:32" ht="13.5" thickBot="1">
      <c r="B4" s="4" t="s">
        <v>0</v>
      </c>
      <c r="C4" s="88"/>
      <c r="E4" s="523" t="s">
        <v>55</v>
      </c>
      <c r="F4" s="524"/>
      <c r="G4" s="67">
        <f>+C7</f>
        <v>88</v>
      </c>
      <c r="I4" s="75" t="str">
        <f>IF(G1&gt;0,+S38/G1," ")</f>
        <v> 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/>
      <c r="T4" s="510" t="s">
        <v>181</v>
      </c>
      <c r="U4" s="510"/>
      <c r="V4" s="510" t="s">
        <v>182</v>
      </c>
      <c r="W4" s="511"/>
      <c r="AA4" s="507" t="s">
        <v>7</v>
      </c>
      <c r="AB4" s="508"/>
      <c r="AC4" s="543"/>
      <c r="AD4" s="516"/>
      <c r="AE4" s="516"/>
      <c r="AF4" s="517"/>
    </row>
    <row r="5" spans="2:32" ht="15" thickBot="1">
      <c r="B5" s="4" t="s">
        <v>1</v>
      </c>
      <c r="C5" s="88">
        <v>407</v>
      </c>
      <c r="E5" s="525" t="s">
        <v>90</v>
      </c>
      <c r="F5" s="526"/>
      <c r="G5" s="79">
        <f>PRODUCT(G2,G4)/100</f>
        <v>0.88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501"/>
      <c r="U5" s="501"/>
      <c r="V5" s="501"/>
      <c r="W5" s="502"/>
      <c r="AA5" s="17" t="s">
        <v>8</v>
      </c>
      <c r="AB5" s="18"/>
      <c r="AC5" s="543"/>
      <c r="AD5" s="516"/>
      <c r="AE5" s="516"/>
      <c r="AF5" s="517"/>
    </row>
    <row r="6" spans="2:32" ht="13.5" thickBot="1">
      <c r="B6" s="4" t="s">
        <v>2</v>
      </c>
      <c r="C6" s="226" t="str">
        <f>IF(C4&gt;0,+C5/C4," ")</f>
        <v> </v>
      </c>
      <c r="E6" s="495" t="s">
        <v>187</v>
      </c>
      <c r="F6" s="496"/>
      <c r="G6" s="68" t="e">
        <f>+O20</f>
        <v>#DIV/0!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501"/>
      <c r="U6" s="501"/>
      <c r="V6" s="501"/>
      <c r="W6" s="502"/>
      <c r="AA6" s="19" t="s">
        <v>9</v>
      </c>
      <c r="AB6" s="20"/>
      <c r="AC6" s="544"/>
      <c r="AD6" s="521"/>
      <c r="AE6" s="521"/>
      <c r="AF6" s="522"/>
    </row>
    <row r="7" spans="2:28" ht="15" thickBot="1">
      <c r="B7" s="80" t="s">
        <v>121</v>
      </c>
      <c r="C7" s="89">
        <v>88</v>
      </c>
      <c r="E7" s="531" t="s">
        <v>89</v>
      </c>
      <c r="F7" s="532"/>
      <c r="G7" s="67" t="e">
        <f>SUM(G5,G6)</f>
        <v>#DIV/0!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501"/>
      <c r="U7" s="501"/>
      <c r="V7" s="501"/>
      <c r="W7" s="502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432</v>
      </c>
      <c r="I8" s="85" t="str">
        <f>IF(C4&gt;0,(+G6/(G8-C6))," ")</f>
        <v> 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6</v>
      </c>
      <c r="O8" s="70">
        <f>PRODUCT(L8,N8)/100</f>
        <v>0.69</v>
      </c>
      <c r="R8" s="102"/>
      <c r="S8" s="100"/>
      <c r="T8" s="501"/>
      <c r="U8" s="501"/>
      <c r="V8" s="501"/>
      <c r="W8" s="502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6</v>
      </c>
      <c r="O9" s="70">
        <f>PRODUCT(L9,N9)/100</f>
        <v>0.45</v>
      </c>
      <c r="R9" s="102"/>
      <c r="S9" s="100"/>
      <c r="T9" s="501"/>
      <c r="U9" s="501"/>
      <c r="V9" s="501"/>
      <c r="W9" s="502"/>
      <c r="Z9" s="14"/>
      <c r="AA9" s="14"/>
      <c r="AB9" s="5"/>
    </row>
    <row r="10" spans="2:28" ht="16.5" thickBot="1">
      <c r="B10" s="4" t="s">
        <v>40</v>
      </c>
      <c r="C10" s="216">
        <f>+$C$8+C9</f>
        <v>37937</v>
      </c>
      <c r="E10" s="527" t="s">
        <v>56</v>
      </c>
      <c r="F10" s="528"/>
      <c r="G10" s="69" t="e">
        <f>IF(G8&gt;0,((G7*G1)/(G8*G9))*100," ")</f>
        <v>#DIV/0!</v>
      </c>
      <c r="I10" s="84" t="str">
        <f>IF(C4&gt;0,+(G8-C6)/$C$9," ")</f>
        <v> 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3</v>
      </c>
      <c r="O10" s="71">
        <f>PRODUCT(L10,N10)/100</f>
        <v>0.3</v>
      </c>
      <c r="R10" s="102"/>
      <c r="S10" s="100"/>
      <c r="T10" s="501"/>
      <c r="U10" s="501"/>
      <c r="V10" s="501"/>
      <c r="W10" s="502"/>
      <c r="Z10" s="14"/>
      <c r="AA10" s="14"/>
      <c r="AB10" s="5"/>
    </row>
    <row r="11" spans="2:28" ht="24" customHeight="1" thickBot="1">
      <c r="B11" s="5"/>
      <c r="C11" s="83"/>
      <c r="E11" s="529" t="s">
        <v>57</v>
      </c>
      <c r="F11" s="530"/>
      <c r="G11" s="3"/>
      <c r="K11" s="232" t="s">
        <v>87</v>
      </c>
      <c r="L11" s="228" t="s">
        <v>224</v>
      </c>
      <c r="M11" s="229" t="e">
        <f>+O11/C4</f>
        <v>#DIV/0!</v>
      </c>
      <c r="N11" s="231" t="s">
        <v>38</v>
      </c>
      <c r="O11" s="227">
        <f>SUM(O3:O10)</f>
        <v>96.1425</v>
      </c>
      <c r="R11" s="102"/>
      <c r="S11" s="100"/>
      <c r="T11" s="501"/>
      <c r="U11" s="501"/>
      <c r="V11" s="501"/>
      <c r="W11" s="502"/>
      <c r="Z11" s="14"/>
      <c r="AA11" s="14"/>
      <c r="AB11" s="5"/>
    </row>
    <row r="12" spans="1:28" ht="27" customHeight="1" thickBot="1">
      <c r="A12" s="533" t="s">
        <v>318</v>
      </c>
      <c r="B12" s="534"/>
      <c r="C12" s="534"/>
      <c r="D12" s="534"/>
      <c r="E12" s="534"/>
      <c r="F12" s="534"/>
      <c r="G12" s="535"/>
      <c r="K12" s="218" t="s">
        <v>37</v>
      </c>
      <c r="L12" s="51"/>
      <c r="M12" s="51"/>
      <c r="N12" s="217"/>
      <c r="O12" s="174"/>
      <c r="R12" s="102"/>
      <c r="S12" s="100"/>
      <c r="T12" s="501"/>
      <c r="U12" s="501"/>
      <c r="V12" s="501"/>
      <c r="W12" s="502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 t="e">
        <f>+F33/C4</f>
        <v>#DIV/0!</v>
      </c>
      <c r="N13" s="231" t="s">
        <v>38</v>
      </c>
      <c r="O13" s="177">
        <f>+F33</f>
        <v>0</v>
      </c>
      <c r="R13" s="102"/>
      <c r="S13" s="100"/>
      <c r="T13" s="501"/>
      <c r="U13" s="501"/>
      <c r="V13" s="501"/>
      <c r="W13" s="502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1"/>
      <c r="U14" s="501"/>
      <c r="V14" s="501"/>
      <c r="W14" s="502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1"/>
      <c r="U15" s="501"/>
      <c r="V15" s="501"/>
      <c r="W15" s="502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Treatment'!AL508/'Health Treatment'!AL510,0)</f>
        <v>0</v>
      </c>
      <c r="R16" s="103"/>
      <c r="S16" s="100"/>
      <c r="T16" s="501"/>
      <c r="U16" s="501"/>
      <c r="V16" s="501"/>
      <c r="W16" s="502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8">
        <f>+'Health Treatment'!AL508</f>
        <v>0</v>
      </c>
      <c r="M17" s="539"/>
      <c r="N17" s="176" t="s">
        <v>186</v>
      </c>
      <c r="O17" s="177" t="e">
        <f>+'Health Treatment'!AL508/C4</f>
        <v>#DIV/0!</v>
      </c>
      <c r="R17" s="103"/>
      <c r="S17" s="100"/>
      <c r="T17" s="501"/>
      <c r="U17" s="501"/>
      <c r="V17" s="501"/>
      <c r="W17" s="502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6" t="s">
        <v>18</v>
      </c>
      <c r="N18" s="536"/>
      <c r="O18" s="179">
        <f>SUM(O11,O13,L17)</f>
        <v>96.1425</v>
      </c>
      <c r="R18" s="103"/>
      <c r="S18" s="100"/>
      <c r="T18" s="501"/>
      <c r="U18" s="501"/>
      <c r="V18" s="501"/>
      <c r="W18" s="502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7"/>
      <c r="N19" s="537"/>
      <c r="O19" s="181"/>
      <c r="R19" s="103"/>
      <c r="S19" s="100"/>
      <c r="T19" s="501"/>
      <c r="U19" s="501"/>
      <c r="V19" s="501"/>
      <c r="W19" s="502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40" t="s">
        <v>183</v>
      </c>
      <c r="N20" s="540"/>
      <c r="O20" s="177" t="e">
        <f>+O18/C4</f>
        <v>#DIV/0!</v>
      </c>
      <c r="Q20" s="14"/>
      <c r="R20" s="103"/>
      <c r="S20" s="100"/>
      <c r="T20" s="501"/>
      <c r="U20" s="501"/>
      <c r="V20" s="501"/>
      <c r="W20" s="502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1"/>
      <c r="U21" s="501"/>
      <c r="V21" s="501"/>
      <c r="W21" s="502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1"/>
      <c r="U22" s="501"/>
      <c r="V22" s="501"/>
      <c r="W22" s="502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1"/>
      <c r="U23" s="501"/>
      <c r="V23" s="501"/>
      <c r="W23" s="502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501"/>
      <c r="U24" s="501"/>
      <c r="V24" s="501"/>
      <c r="W24" s="502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501"/>
      <c r="U25" s="501"/>
      <c r="V25" s="501"/>
      <c r="W25" s="502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501"/>
      <c r="U26" s="501"/>
      <c r="V26" s="501"/>
      <c r="W26" s="502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1"/>
      <c r="U27" s="501"/>
      <c r="V27" s="501"/>
      <c r="W27" s="502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1"/>
      <c r="U28" s="501"/>
      <c r="V28" s="501"/>
      <c r="W28" s="502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1"/>
      <c r="U29" s="501"/>
      <c r="V29" s="501"/>
      <c r="W29" s="502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1"/>
      <c r="U30" s="501"/>
      <c r="V30" s="501"/>
      <c r="W30" s="502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1"/>
      <c r="U31" s="501"/>
      <c r="V31" s="501"/>
      <c r="W31" s="502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501"/>
      <c r="U32" s="501"/>
      <c r="V32" s="501"/>
      <c r="W32" s="502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501"/>
      <c r="U33" s="501"/>
      <c r="V33" s="501"/>
      <c r="W33" s="502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1"/>
      <c r="U34" s="501"/>
      <c r="V34" s="501"/>
      <c r="W34" s="502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1"/>
      <c r="U35" s="501"/>
      <c r="V35" s="501"/>
      <c r="W35" s="502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1"/>
      <c r="U36" s="501"/>
      <c r="V36" s="501"/>
      <c r="W36" s="502"/>
      <c r="Y36" s="5"/>
      <c r="Z36" s="5"/>
      <c r="AA36" s="5"/>
      <c r="AB36" s="5"/>
    </row>
    <row r="37" spans="18:28" ht="13.5" customHeight="1" thickBot="1">
      <c r="R37" s="104"/>
      <c r="S37" s="101"/>
      <c r="T37" s="504"/>
      <c r="U37" s="504"/>
      <c r="V37" s="504"/>
      <c r="W37" s="505"/>
      <c r="Y37" s="5"/>
      <c r="Z37" s="5"/>
      <c r="AA37" s="5"/>
      <c r="AB37" s="5"/>
    </row>
    <row r="38" spans="4:23" ht="19.5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6" t="s">
        <v>85</v>
      </c>
      <c r="U38" s="506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03"/>
      <c r="U40" s="503"/>
      <c r="V40" s="503"/>
      <c r="W40" s="50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03"/>
      <c r="U41" s="503"/>
      <c r="V41" s="503"/>
      <c r="W41" s="50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03"/>
      <c r="U42" s="503"/>
      <c r="V42" s="503"/>
      <c r="W42" s="503"/>
    </row>
    <row r="43" spans="1:23" s="5" customFormat="1" ht="12.75">
      <c r="A43"/>
      <c r="B43">
        <v>1</v>
      </c>
      <c r="C43" s="11">
        <f>+C8</f>
        <v>37904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6</v>
      </c>
      <c r="J43" s="99">
        <v>6</v>
      </c>
      <c r="K43" s="99">
        <v>3</v>
      </c>
      <c r="M43"/>
      <c r="N43"/>
      <c r="O43"/>
      <c r="P43"/>
      <c r="Q43"/>
      <c r="T43" s="503"/>
      <c r="U43" s="503"/>
      <c r="V43" s="503"/>
      <c r="W43" s="503"/>
    </row>
    <row r="44" spans="1:23" s="5" customFormat="1" ht="12.75">
      <c r="A44"/>
      <c r="B44">
        <v>2</v>
      </c>
      <c r="C44" s="11">
        <f>+$C$43+1</f>
        <v>37905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03"/>
      <c r="U44" s="503"/>
      <c r="V44" s="503"/>
      <c r="W44" s="503"/>
    </row>
    <row r="45" spans="2:23" ht="12.75">
      <c r="B45">
        <v>3</v>
      </c>
      <c r="C45" s="11">
        <f>+$C$43+2</f>
        <v>37906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03"/>
      <c r="U45" s="503"/>
      <c r="V45" s="503"/>
      <c r="W45" s="503"/>
    </row>
    <row r="46" spans="2:23" ht="12.75">
      <c r="B46">
        <v>4</v>
      </c>
      <c r="C46" s="11">
        <f>+$C$43+3</f>
        <v>37907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03"/>
      <c r="U46" s="503"/>
      <c r="V46" s="503"/>
      <c r="W46" s="503"/>
    </row>
    <row r="47" spans="2:23" ht="12.75">
      <c r="B47">
        <v>5</v>
      </c>
      <c r="C47" s="11">
        <f>+$C$43+4</f>
        <v>37908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03"/>
      <c r="U47" s="503"/>
      <c r="V47" s="503"/>
      <c r="W47" s="503"/>
    </row>
    <row r="48" spans="2:23" ht="12.75">
      <c r="B48">
        <v>6</v>
      </c>
      <c r="C48" s="11">
        <f>+$C$43+5</f>
        <v>37909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03"/>
      <c r="U48" s="503"/>
      <c r="V48" s="503"/>
      <c r="W48" s="503"/>
    </row>
    <row r="49" spans="2:23" ht="12.75">
      <c r="B49">
        <v>7</v>
      </c>
      <c r="C49" s="11">
        <f>+$C$43+6</f>
        <v>37910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03"/>
      <c r="U49" s="503"/>
      <c r="V49" s="503"/>
      <c r="W49" s="503"/>
    </row>
    <row r="50" spans="2:23" ht="12.75">
      <c r="B50">
        <v>8</v>
      </c>
      <c r="C50" s="11">
        <f>+$C$43+7</f>
        <v>37911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03"/>
      <c r="U50" s="503"/>
      <c r="V50" s="503"/>
      <c r="W50" s="503"/>
    </row>
    <row r="51" spans="2:23" ht="12.75">
      <c r="B51">
        <v>9</v>
      </c>
      <c r="C51" s="11">
        <f>+$C$43+8</f>
        <v>37912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03"/>
      <c r="U51" s="503"/>
      <c r="V51" s="503"/>
      <c r="W51" s="503"/>
    </row>
    <row r="52" spans="2:16" ht="12.75">
      <c r="B52">
        <v>10</v>
      </c>
      <c r="C52" s="11">
        <f>+$C$43+9</f>
        <v>37913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6</v>
      </c>
      <c r="J93">
        <f t="shared" si="3"/>
        <v>6</v>
      </c>
      <c r="K93">
        <f t="shared" si="3"/>
        <v>3</v>
      </c>
    </row>
  </sheetData>
  <sheetProtection sheet="1" objects="1" scenarios="1" formatColumns="0" formatRows="0" insertColumns="0" insertRows="0"/>
  <mergeCells count="117"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V28:W28"/>
    <mergeCell ref="V29:W29"/>
    <mergeCell ref="V30:W30"/>
    <mergeCell ref="V31:W31"/>
    <mergeCell ref="V32:W32"/>
    <mergeCell ref="V26:W26"/>
    <mergeCell ref="V27:W27"/>
    <mergeCell ref="V20:W20"/>
    <mergeCell ref="V21:W21"/>
    <mergeCell ref="V22:W22"/>
    <mergeCell ref="V23:W23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35:W35"/>
    <mergeCell ref="V36:W36"/>
    <mergeCell ref="T50:U50"/>
    <mergeCell ref="T51:U51"/>
    <mergeCell ref="T37:U37"/>
    <mergeCell ref="T40:U40"/>
    <mergeCell ref="T41:U41"/>
    <mergeCell ref="T38:U38"/>
    <mergeCell ref="V24:W24"/>
    <mergeCell ref="V25:W25"/>
    <mergeCell ref="T49:U49"/>
    <mergeCell ref="V12:W12"/>
    <mergeCell ref="V13:W13"/>
    <mergeCell ref="V16:W16"/>
    <mergeCell ref="V17:W17"/>
    <mergeCell ref="T46:U46"/>
    <mergeCell ref="T47:U47"/>
    <mergeCell ref="T48:U48"/>
    <mergeCell ref="T42:U42"/>
    <mergeCell ref="T43:U43"/>
    <mergeCell ref="T44:U44"/>
    <mergeCell ref="T45:U45"/>
    <mergeCell ref="T33:U33"/>
    <mergeCell ref="T34:U34"/>
    <mergeCell ref="T35:U35"/>
    <mergeCell ref="T36:U36"/>
    <mergeCell ref="T29:U29"/>
    <mergeCell ref="T30:U30"/>
    <mergeCell ref="T31:U31"/>
    <mergeCell ref="T32:U32"/>
    <mergeCell ref="T27:U27"/>
    <mergeCell ref="T28:U28"/>
    <mergeCell ref="T21:U21"/>
    <mergeCell ref="V18:W18"/>
    <mergeCell ref="V19:W19"/>
    <mergeCell ref="V6:W6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18:U18"/>
    <mergeCell ref="T19:U19"/>
    <mergeCell ref="T4:U4"/>
    <mergeCell ref="T5:U5"/>
    <mergeCell ref="T8:U8"/>
    <mergeCell ref="T9:U9"/>
    <mergeCell ref="T6:U6"/>
    <mergeCell ref="T7:U7"/>
    <mergeCell ref="T10:U10"/>
    <mergeCell ref="T13:U13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E4:F4"/>
    <mergeCell ref="T17:U17"/>
    <mergeCell ref="T15:U15"/>
    <mergeCell ref="T16:U16"/>
    <mergeCell ref="E5:F5"/>
    <mergeCell ref="E10:F10"/>
    <mergeCell ref="E6:F6"/>
  </mergeCells>
  <printOptions/>
  <pageMargins left="0.25" right="0.25" top="0.25" bottom="0.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C4" sqref="C4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48</v>
      </c>
      <c r="E1" s="60" t="s">
        <v>54</v>
      </c>
      <c r="F1" s="58" t="s">
        <v>0</v>
      </c>
      <c r="G1" s="61">
        <f>+C4</f>
        <v>0</v>
      </c>
      <c r="K1" s="50" t="s">
        <v>36</v>
      </c>
      <c r="L1" s="51"/>
      <c r="M1" s="51"/>
      <c r="N1" s="51"/>
      <c r="O1" s="52"/>
      <c r="R1" s="497" t="s">
        <v>21</v>
      </c>
      <c r="S1" s="498"/>
      <c r="T1" s="498"/>
      <c r="U1" s="498"/>
      <c r="V1" s="498"/>
      <c r="W1" s="499"/>
      <c r="AA1" s="15" t="s">
        <v>95</v>
      </c>
    </row>
    <row r="2" spans="5:32" ht="13.5" thickBot="1">
      <c r="E2" s="495" t="s">
        <v>2</v>
      </c>
      <c r="F2" s="496"/>
      <c r="G2" s="62" t="str">
        <f>+C6</f>
        <v> 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8" t="s">
        <v>5</v>
      </c>
      <c r="AB2" s="519"/>
      <c r="AC2" s="542"/>
      <c r="AD2" s="513"/>
      <c r="AE2" s="513"/>
      <c r="AF2" s="514"/>
    </row>
    <row r="3" spans="2:32" ht="19.5" thickBot="1">
      <c r="B3" s="1" t="s">
        <v>218</v>
      </c>
      <c r="E3" s="495" t="s">
        <v>1</v>
      </c>
      <c r="F3" s="496"/>
      <c r="G3" s="63">
        <f>+C5</f>
        <v>408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00" t="s">
        <v>23</v>
      </c>
      <c r="U3" s="500"/>
      <c r="V3" s="500" t="s">
        <v>24</v>
      </c>
      <c r="W3" s="509"/>
      <c r="AA3" s="507" t="s">
        <v>6</v>
      </c>
      <c r="AB3" s="508"/>
      <c r="AC3" s="543"/>
      <c r="AD3" s="516"/>
      <c r="AE3" s="516"/>
      <c r="AF3" s="517"/>
    </row>
    <row r="4" spans="2:32" ht="13.5" thickBot="1">
      <c r="B4" s="4" t="s">
        <v>0</v>
      </c>
      <c r="C4" s="88"/>
      <c r="E4" s="523" t="s">
        <v>55</v>
      </c>
      <c r="F4" s="524"/>
      <c r="G4" s="67">
        <f>+C7</f>
        <v>102</v>
      </c>
      <c r="I4" s="75" t="str">
        <f>IF(G1&gt;0,+S38/G1," ")</f>
        <v> 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10" t="s">
        <v>181</v>
      </c>
      <c r="U4" s="510"/>
      <c r="V4" s="510" t="s">
        <v>182</v>
      </c>
      <c r="W4" s="511"/>
      <c r="AA4" s="507" t="s">
        <v>7</v>
      </c>
      <c r="AB4" s="508"/>
      <c r="AC4" s="543"/>
      <c r="AD4" s="516"/>
      <c r="AE4" s="516"/>
      <c r="AF4" s="517"/>
    </row>
    <row r="5" spans="2:32" ht="15" thickBot="1">
      <c r="B5" s="4" t="s">
        <v>1</v>
      </c>
      <c r="C5" s="88">
        <v>408</v>
      </c>
      <c r="E5" s="525" t="s">
        <v>90</v>
      </c>
      <c r="F5" s="526"/>
      <c r="G5" s="79">
        <f>PRODUCT(G2,G4)/100</f>
        <v>1.02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501"/>
      <c r="U5" s="501"/>
      <c r="V5" s="501"/>
      <c r="W5" s="502"/>
      <c r="AA5" s="17" t="s">
        <v>8</v>
      </c>
      <c r="AB5" s="18"/>
      <c r="AC5" s="543"/>
      <c r="AD5" s="516"/>
      <c r="AE5" s="516"/>
      <c r="AF5" s="517"/>
    </row>
    <row r="6" spans="2:32" ht="13.5" thickBot="1">
      <c r="B6" s="4" t="s">
        <v>2</v>
      </c>
      <c r="C6" s="226" t="str">
        <f>IF(C4&gt;0,+C5/C4," ")</f>
        <v> </v>
      </c>
      <c r="E6" s="495" t="s">
        <v>187</v>
      </c>
      <c r="F6" s="496"/>
      <c r="G6" s="68" t="e">
        <f>+O20</f>
        <v>#DIV/0!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501"/>
      <c r="U6" s="501"/>
      <c r="V6" s="501"/>
      <c r="W6" s="502"/>
      <c r="AA6" s="19" t="s">
        <v>9</v>
      </c>
      <c r="AB6" s="20"/>
      <c r="AC6" s="544"/>
      <c r="AD6" s="521"/>
      <c r="AE6" s="521"/>
      <c r="AF6" s="522"/>
    </row>
    <row r="7" spans="2:28" ht="15" thickBot="1">
      <c r="B7" s="80" t="s">
        <v>121</v>
      </c>
      <c r="C7" s="89">
        <v>102</v>
      </c>
      <c r="E7" s="531" t="s">
        <v>89</v>
      </c>
      <c r="F7" s="532"/>
      <c r="G7" s="67" t="e">
        <f>SUM(G5,G6)</f>
        <v>#DIV/0!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501"/>
      <c r="U7" s="501"/>
      <c r="V7" s="501"/>
      <c r="W7" s="502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475</v>
      </c>
      <c r="I8" s="85" t="str">
        <f>IF(C4&gt;0,(+G6/(G8-C6))," ")</f>
        <v> 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501"/>
      <c r="U8" s="501"/>
      <c r="V8" s="501"/>
      <c r="W8" s="502"/>
      <c r="Z8" s="14"/>
      <c r="AA8" s="14"/>
      <c r="AB8" s="5"/>
    </row>
    <row r="9" spans="2:28" ht="15.75" customHeight="1" thickBot="1">
      <c r="B9" s="215" t="s">
        <v>3</v>
      </c>
      <c r="C9" s="320">
        <v>44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501"/>
      <c r="U9" s="501"/>
      <c r="V9" s="501"/>
      <c r="W9" s="502"/>
      <c r="Z9" s="14"/>
      <c r="AA9" s="14"/>
      <c r="AB9" s="5"/>
    </row>
    <row r="10" spans="2:28" ht="16.5" thickBot="1">
      <c r="B10" s="4" t="s">
        <v>40</v>
      </c>
      <c r="C10" s="216">
        <f>+$C$8+C9</f>
        <v>37948</v>
      </c>
      <c r="E10" s="527" t="s">
        <v>56</v>
      </c>
      <c r="F10" s="528"/>
      <c r="G10" s="69" t="e">
        <f>IF(G8&gt;0,((G7*G1)/(G8*G9))*100," ")</f>
        <v>#DIV/0!</v>
      </c>
      <c r="I10" s="84" t="str">
        <f>IF(C4&gt;0,+(G8-C6)/$C$9," ")</f>
        <v> 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501"/>
      <c r="U10" s="501"/>
      <c r="V10" s="501"/>
      <c r="W10" s="502"/>
      <c r="Z10" s="14"/>
      <c r="AA10" s="14"/>
      <c r="AB10" s="5"/>
    </row>
    <row r="11" spans="2:28" ht="24" customHeight="1" thickBot="1">
      <c r="B11" s="5"/>
      <c r="C11" s="83"/>
      <c r="E11" s="529" t="s">
        <v>57</v>
      </c>
      <c r="F11" s="530"/>
      <c r="G11" s="3"/>
      <c r="K11" s="232" t="s">
        <v>87</v>
      </c>
      <c r="L11" s="228" t="s">
        <v>224</v>
      </c>
      <c r="M11" s="229" t="e">
        <f>+O11/C4</f>
        <v>#DIV/0!</v>
      </c>
      <c r="N11" s="231" t="s">
        <v>38</v>
      </c>
      <c r="O11" s="227">
        <f>SUM(O3:O10)</f>
        <v>95.8525</v>
      </c>
      <c r="R11" s="102"/>
      <c r="S11" s="100"/>
      <c r="T11" s="501"/>
      <c r="U11" s="501"/>
      <c r="V11" s="501"/>
      <c r="W11" s="502"/>
      <c r="Z11" s="14"/>
      <c r="AA11" s="14"/>
      <c r="AB11" s="5"/>
    </row>
    <row r="12" spans="1:28" ht="27" customHeight="1" thickBot="1">
      <c r="A12" s="533" t="s">
        <v>318</v>
      </c>
      <c r="B12" s="534"/>
      <c r="C12" s="534"/>
      <c r="D12" s="534"/>
      <c r="E12" s="534"/>
      <c r="F12" s="534"/>
      <c r="G12" s="535"/>
      <c r="K12" s="218" t="s">
        <v>37</v>
      </c>
      <c r="L12" s="51"/>
      <c r="M12" s="51"/>
      <c r="N12" s="217"/>
      <c r="O12" s="174"/>
      <c r="R12" s="102"/>
      <c r="S12" s="100"/>
      <c r="T12" s="501"/>
      <c r="U12" s="501"/>
      <c r="V12" s="501"/>
      <c r="W12" s="502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 t="e">
        <f>+F33/C4</f>
        <v>#DIV/0!</v>
      </c>
      <c r="N13" s="231" t="s">
        <v>38</v>
      </c>
      <c r="O13" s="177">
        <f>+F33</f>
        <v>0</v>
      </c>
      <c r="R13" s="102"/>
      <c r="S13" s="100"/>
      <c r="T13" s="501"/>
      <c r="U13" s="501"/>
      <c r="V13" s="501"/>
      <c r="W13" s="502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1"/>
      <c r="U14" s="501"/>
      <c r="V14" s="501"/>
      <c r="W14" s="502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1"/>
      <c r="U15" s="501"/>
      <c r="V15" s="501"/>
      <c r="W15" s="502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Treatment'!AM508/'Health Treatment'!AM510,0)</f>
        <v>0</v>
      </c>
      <c r="R16" s="103"/>
      <c r="S16" s="100"/>
      <c r="T16" s="501"/>
      <c r="U16" s="501"/>
      <c r="V16" s="501"/>
      <c r="W16" s="502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8">
        <f>+'Health Treatment'!AM508</f>
        <v>0</v>
      </c>
      <c r="M17" s="539"/>
      <c r="N17" s="176" t="s">
        <v>186</v>
      </c>
      <c r="O17" s="177" t="e">
        <f>+'Health Treatment'!AM508/C4</f>
        <v>#DIV/0!</v>
      </c>
      <c r="R17" s="103"/>
      <c r="S17" s="100"/>
      <c r="T17" s="501"/>
      <c r="U17" s="501"/>
      <c r="V17" s="501"/>
      <c r="W17" s="502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6" t="s">
        <v>18</v>
      </c>
      <c r="N18" s="536"/>
      <c r="O18" s="179">
        <f>SUM(O11,O13,L17)</f>
        <v>95.8525</v>
      </c>
      <c r="R18" s="103"/>
      <c r="S18" s="100"/>
      <c r="T18" s="501"/>
      <c r="U18" s="501"/>
      <c r="V18" s="501"/>
      <c r="W18" s="502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7"/>
      <c r="N19" s="537"/>
      <c r="O19" s="181"/>
      <c r="R19" s="103"/>
      <c r="S19" s="100"/>
      <c r="T19" s="501"/>
      <c r="U19" s="501"/>
      <c r="V19" s="501"/>
      <c r="W19" s="502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40" t="s">
        <v>183</v>
      </c>
      <c r="N20" s="540"/>
      <c r="O20" s="177" t="e">
        <f>+O18/C4</f>
        <v>#DIV/0!</v>
      </c>
      <c r="Q20" s="14"/>
      <c r="R20" s="103"/>
      <c r="S20" s="100"/>
      <c r="T20" s="501"/>
      <c r="U20" s="501"/>
      <c r="V20" s="501"/>
      <c r="W20" s="502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1"/>
      <c r="U21" s="501"/>
      <c r="V21" s="501"/>
      <c r="W21" s="502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1"/>
      <c r="U22" s="501"/>
      <c r="V22" s="501"/>
      <c r="W22" s="502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1"/>
      <c r="U23" s="501"/>
      <c r="V23" s="501"/>
      <c r="W23" s="502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501"/>
      <c r="U24" s="501"/>
      <c r="V24" s="501"/>
      <c r="W24" s="502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501"/>
      <c r="U25" s="501"/>
      <c r="V25" s="501"/>
      <c r="W25" s="502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501"/>
      <c r="U26" s="501"/>
      <c r="V26" s="501"/>
      <c r="W26" s="502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1"/>
      <c r="U27" s="501"/>
      <c r="V27" s="501"/>
      <c r="W27" s="502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1"/>
      <c r="U28" s="501"/>
      <c r="V28" s="501"/>
      <c r="W28" s="502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1"/>
      <c r="U29" s="501"/>
      <c r="V29" s="501"/>
      <c r="W29" s="502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1"/>
      <c r="U30" s="501"/>
      <c r="V30" s="501"/>
      <c r="W30" s="502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1"/>
      <c r="U31" s="501"/>
      <c r="V31" s="501"/>
      <c r="W31" s="502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501"/>
      <c r="U32" s="501"/>
      <c r="V32" s="501"/>
      <c r="W32" s="502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501"/>
      <c r="U33" s="501"/>
      <c r="V33" s="501"/>
      <c r="W33" s="502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1"/>
      <c r="U34" s="501"/>
      <c r="V34" s="501"/>
      <c r="W34" s="502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1"/>
      <c r="U35" s="501"/>
      <c r="V35" s="501"/>
      <c r="W35" s="502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1"/>
      <c r="U36" s="501"/>
      <c r="V36" s="501"/>
      <c r="W36" s="502"/>
      <c r="Y36" s="5"/>
      <c r="Z36" s="5"/>
      <c r="AA36" s="5"/>
      <c r="AB36" s="5"/>
    </row>
    <row r="37" spans="18:28" ht="13.5" customHeight="1" thickBot="1">
      <c r="R37" s="104"/>
      <c r="S37" s="101"/>
      <c r="T37" s="504"/>
      <c r="U37" s="504"/>
      <c r="V37" s="504"/>
      <c r="W37" s="505"/>
      <c r="Y37" s="5"/>
      <c r="Z37" s="5"/>
      <c r="AA37" s="5"/>
      <c r="AB37" s="5"/>
    </row>
    <row r="38" spans="4:23" ht="19.5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6" t="s">
        <v>85</v>
      </c>
      <c r="U38" s="506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03"/>
      <c r="U40" s="503"/>
      <c r="V40" s="503"/>
      <c r="W40" s="50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03"/>
      <c r="U41" s="503"/>
      <c r="V41" s="503"/>
      <c r="W41" s="50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03"/>
      <c r="U42" s="503"/>
      <c r="V42" s="503"/>
      <c r="W42" s="503"/>
    </row>
    <row r="43" spans="1:23" s="5" customFormat="1" ht="12.75">
      <c r="A43"/>
      <c r="B43">
        <v>1</v>
      </c>
      <c r="C43" s="11">
        <f>+C8</f>
        <v>37904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03"/>
      <c r="U43" s="503"/>
      <c r="V43" s="503"/>
      <c r="W43" s="503"/>
    </row>
    <row r="44" spans="1:23" s="5" customFormat="1" ht="12.75">
      <c r="A44"/>
      <c r="B44">
        <v>2</v>
      </c>
      <c r="C44" s="11">
        <f>+$C$43+1</f>
        <v>37905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03"/>
      <c r="U44" s="503"/>
      <c r="V44" s="503"/>
      <c r="W44" s="503"/>
    </row>
    <row r="45" spans="2:23" ht="12.75">
      <c r="B45">
        <v>3</v>
      </c>
      <c r="C45" s="11">
        <f>+$C$43+2</f>
        <v>37906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03"/>
      <c r="U45" s="503"/>
      <c r="V45" s="503"/>
      <c r="W45" s="503"/>
    </row>
    <row r="46" spans="2:23" ht="12.75">
      <c r="B46">
        <v>4</v>
      </c>
      <c r="C46" s="11">
        <f>+$C$43+3</f>
        <v>37907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03"/>
      <c r="U46" s="503"/>
      <c r="V46" s="503"/>
      <c r="W46" s="503"/>
    </row>
    <row r="47" spans="2:23" ht="12.75">
      <c r="B47">
        <v>5</v>
      </c>
      <c r="C47" s="11">
        <f>+$C$43+4</f>
        <v>37908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03"/>
      <c r="U47" s="503"/>
      <c r="V47" s="503"/>
      <c r="W47" s="503"/>
    </row>
    <row r="48" spans="2:23" ht="12.75">
      <c r="B48">
        <v>6</v>
      </c>
      <c r="C48" s="11">
        <f>+$C$43+5</f>
        <v>37909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03"/>
      <c r="U48" s="503"/>
      <c r="V48" s="503"/>
      <c r="W48" s="503"/>
    </row>
    <row r="49" spans="2:23" ht="12.75">
      <c r="B49">
        <v>7</v>
      </c>
      <c r="C49" s="11">
        <f>+$C$43+6</f>
        <v>37910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03"/>
      <c r="U49" s="503"/>
      <c r="V49" s="503"/>
      <c r="W49" s="503"/>
    </row>
    <row r="50" spans="2:23" ht="12.75">
      <c r="B50">
        <v>8</v>
      </c>
      <c r="C50" s="11">
        <f>+$C$43+7</f>
        <v>37911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03"/>
      <c r="U50" s="503"/>
      <c r="V50" s="503"/>
      <c r="W50" s="503"/>
    </row>
    <row r="51" spans="2:23" ht="12.75">
      <c r="B51">
        <v>9</v>
      </c>
      <c r="C51" s="11">
        <f>+$C$43+8</f>
        <v>37912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03"/>
      <c r="U51" s="503"/>
      <c r="V51" s="503"/>
      <c r="W51" s="503"/>
    </row>
    <row r="52" spans="2:16" ht="12.75">
      <c r="B52">
        <v>10</v>
      </c>
      <c r="C52" s="11">
        <f>+$C$43+9</f>
        <v>37913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4:F4"/>
    <mergeCell ref="E5:F5"/>
    <mergeCell ref="E10:F10"/>
    <mergeCell ref="E6:F6"/>
    <mergeCell ref="T14:U14"/>
    <mergeCell ref="E11:F11"/>
    <mergeCell ref="E7:F7"/>
    <mergeCell ref="A12:G12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M18:N18"/>
    <mergeCell ref="M19:N19"/>
    <mergeCell ref="L17:M17"/>
    <mergeCell ref="T12:U12"/>
    <mergeCell ref="T16:U16"/>
    <mergeCell ref="M20:N20"/>
    <mergeCell ref="AC2:AF2"/>
    <mergeCell ref="AC3:AF3"/>
    <mergeCell ref="AC4:AF4"/>
    <mergeCell ref="AC5:AF5"/>
    <mergeCell ref="AA2:AB2"/>
    <mergeCell ref="AC6:AF6"/>
    <mergeCell ref="T28:U28"/>
    <mergeCell ref="T29:U29"/>
    <mergeCell ref="T30:U30"/>
    <mergeCell ref="V18:W18"/>
    <mergeCell ref="V19:W19"/>
    <mergeCell ref="V20:W20"/>
    <mergeCell ref="V21:W21"/>
    <mergeCell ref="V22:W22"/>
    <mergeCell ref="T17:U17"/>
    <mergeCell ref="T18:U18"/>
    <mergeCell ref="T19:U19"/>
    <mergeCell ref="T15:U15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38:U38"/>
    <mergeCell ref="T42:U42"/>
    <mergeCell ref="V50:W50"/>
    <mergeCell ref="V51:W51"/>
    <mergeCell ref="V45:W45"/>
    <mergeCell ref="V46:W46"/>
    <mergeCell ref="V47:W47"/>
    <mergeCell ref="V48:W48"/>
    <mergeCell ref="V23:W23"/>
    <mergeCell ref="V24:W24"/>
    <mergeCell ref="V25:W25"/>
    <mergeCell ref="V26:W26"/>
    <mergeCell ref="V27:W27"/>
    <mergeCell ref="V34:W34"/>
    <mergeCell ref="V35:W35"/>
    <mergeCell ref="V36:W36"/>
    <mergeCell ref="V28:W28"/>
    <mergeCell ref="V29:W29"/>
    <mergeCell ref="V30:W30"/>
    <mergeCell ref="V31:W31"/>
    <mergeCell ref="V32:W32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T43:U43"/>
    <mergeCell ref="T44:U44"/>
    <mergeCell ref="T45:U45"/>
    <mergeCell ref="T46:U46"/>
    <mergeCell ref="T47:U47"/>
    <mergeCell ref="T48:U48"/>
    <mergeCell ref="T49:U49"/>
    <mergeCell ref="T24:U24"/>
    <mergeCell ref="T25:U25"/>
    <mergeCell ref="T26:U26"/>
    <mergeCell ref="T27:U27"/>
  </mergeCells>
  <printOptions/>
  <pageMargins left="0.25" right="0.25" top="0.2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OCES</dc:creator>
  <cp:keywords/>
  <dc:description/>
  <cp:lastModifiedBy>Chris Richards</cp:lastModifiedBy>
  <cp:lastPrinted>2009-08-13T14:10:55Z</cp:lastPrinted>
  <dcterms:created xsi:type="dcterms:W3CDTF">2002-11-27T20:54:07Z</dcterms:created>
  <dcterms:modified xsi:type="dcterms:W3CDTF">2009-08-17T21:22:53Z</dcterms:modified>
  <cp:category/>
  <cp:version/>
  <cp:contentType/>
  <cp:contentStatus/>
</cp:coreProperties>
</file>