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30" windowWidth="9690" windowHeight="6045" firstSheet="1" activeTab="1"/>
  </bookViews>
  <sheets>
    <sheet name="Title" sheetId="1" state="hidden" r:id="rId1"/>
    <sheet name="Input Data" sheetId="2" r:id="rId2"/>
    <sheet name="Storage Investment" sheetId="3" r:id="rId3"/>
    <sheet name="Analysis Summary" sheetId="4" r:id="rId4"/>
    <sheet name="Dlg_Data" sheetId="5" state="hidden" r:id="rId5"/>
    <sheet name="Dlg_Print" sheetId="6" state="hidden" r:id="rId6"/>
    <sheet name="Dlg_Ind" sheetId="7" state="hidden" r:id="rId7"/>
    <sheet name="Notes" sheetId="8" state="hidden" r:id="rId8"/>
  </sheets>
  <definedNames>
    <definedName name="DATA5">#REF!</definedName>
    <definedName name="invest">'Storage Investment'!$A$1</definedName>
    <definedName name="MAIN">'Title'!$A$1</definedName>
    <definedName name="_xlnm.Print_Area" localSheetId="1">'Input Data'!$A$1:$J$36</definedName>
    <definedName name="_xlnm.Print_Area" localSheetId="2">'Storage Investment'!$A$1:$M$71</definedName>
    <definedName name="summary">'Analysis Summary'!$A$1</definedName>
    <definedName name="value">'Input Data'!$A$6</definedName>
  </definedNames>
  <calcPr fullCalcOnLoad="1"/>
</workbook>
</file>

<file path=xl/comments2.xml><?xml version="1.0" encoding="utf-8"?>
<comments xmlns="http://schemas.openxmlformats.org/spreadsheetml/2006/main">
  <authors>
    <author>lfalcone</author>
    <author>Roger Sahs</author>
  </authors>
  <commentList>
    <comment ref="C30" authorId="0">
      <text>
        <r>
          <rPr>
            <b/>
            <sz val="10"/>
            <rFont val="Tahoma"/>
            <family val="2"/>
          </rPr>
          <t>Enter a value in $ per bushel for corn to determine the value of hay lost due to the decline in energy content after storage.</t>
        </r>
      </text>
    </comment>
    <comment ref="C31" authorId="0">
      <text>
        <r>
          <rPr>
            <b/>
            <sz val="10"/>
            <rFont val="Tahoma"/>
            <family val="2"/>
          </rPr>
          <t>Enter a value in $ per ton for cottonseed meal to determine the value of hay lost due to the decline in protein content after storage.</t>
        </r>
      </text>
    </comment>
    <comment ref="B17" authorId="1">
      <text>
        <r>
          <rPr>
            <b/>
            <sz val="10"/>
            <rFont val="Tahoma"/>
            <family val="2"/>
          </rPr>
          <t>The annual rate of return one could expect on invested capital instead of financed for a hay barn.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Roger Sahs</author>
  </authors>
  <commentList>
    <comment ref="A34" authorId="0">
      <text>
        <r>
          <rPr>
            <b/>
            <sz val="10"/>
            <rFont val="Tahoma"/>
            <family val="2"/>
          </rPr>
          <t xml:space="preserve">For example, the cost of additional labor associated with covering hay.
</t>
        </r>
      </text>
    </comment>
    <comment ref="A39" authorId="0">
      <text>
        <r>
          <rPr>
            <b/>
            <sz val="10"/>
            <rFont val="Tahoma"/>
            <family val="2"/>
          </rPr>
          <t>The amount of dry matter loss during hay storage that will not be useable by livestock.  Do NOT include feeding loss or quality loss</t>
        </r>
        <r>
          <rPr>
            <sz val="8"/>
            <rFont val="Tahoma"/>
            <family val="2"/>
          </rPr>
          <t>.</t>
        </r>
      </text>
    </comment>
    <comment ref="A62" authorId="0">
      <text>
        <r>
          <rPr>
            <b/>
            <sz val="10"/>
            <rFont val="Tahoma"/>
            <family val="2"/>
          </rPr>
          <t>The amount of dry matter loss during hay storage that will not be useable by livestock.  Do NOT include feeding loss or quality loss</t>
        </r>
        <r>
          <rPr>
            <sz val="8"/>
            <rFont val="Tahoma"/>
            <family val="2"/>
          </rPr>
          <t>.</t>
        </r>
      </text>
    </comment>
    <comment ref="A14" authorId="0">
      <text>
        <r>
          <rPr>
            <b/>
            <sz val="10"/>
            <rFont val="Tahoma"/>
            <family val="2"/>
          </rPr>
          <t>The amount of dry matter loss during hay storage that will not be useable by livestock.  Do NOT include feeding loss or quality loss</t>
        </r>
        <r>
          <rPr>
            <sz val="8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<sst xmlns="http://schemas.openxmlformats.org/spreadsheetml/2006/main" count="1241" uniqueCount="106">
  <si>
    <t xml:space="preserve"> </t>
  </si>
  <si>
    <t>Unit</t>
  </si>
  <si>
    <t>Value</t>
  </si>
  <si>
    <t>-----------------------------------</t>
  </si>
  <si>
    <t>Weight of Hay Per Unit Used</t>
  </si>
  <si>
    <t>lb.</t>
  </si>
  <si>
    <t>Calculated Tons of Hay</t>
  </si>
  <si>
    <t>ton</t>
  </si>
  <si>
    <t>Value of Hay Per Ton</t>
  </si>
  <si>
    <t>$/ton</t>
  </si>
  <si>
    <t>Calculated Total Value of Hay</t>
  </si>
  <si>
    <t>$</t>
  </si>
  <si>
    <t>%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</si>
  <si>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</si>
  <si>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</si>
  <si>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</si>
  <si>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</si>
  <si>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</si>
  <si>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</si>
  <si>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</si>
  <si>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</si>
  <si>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</si>
  <si>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</si>
  <si>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/>
  </si>
  <si>
    <t xml:space="preserve">      ----</t>
  </si>
  <si>
    <t>-</t>
  </si>
  <si>
    <t>Covered</t>
  </si>
  <si>
    <t xml:space="preserve">Open </t>
  </si>
  <si>
    <t>Storage</t>
  </si>
  <si>
    <t>Base Hay</t>
  </si>
  <si>
    <t>Hay TDN, %</t>
  </si>
  <si>
    <t>Loss In Hay Value Due to Quality Decline</t>
  </si>
  <si>
    <t>Open and</t>
  </si>
  <si>
    <t>Barn</t>
  </si>
  <si>
    <t>Values below used in calculations.</t>
  </si>
  <si>
    <t>Pounds of cottonseed meal</t>
  </si>
  <si>
    <t>Pounds of corn</t>
  </si>
  <si>
    <t>Value of hay</t>
  </si>
  <si>
    <t>Open Storage</t>
  </si>
  <si>
    <t>Open Storage With Hay Covered</t>
  </si>
  <si>
    <t>Barn Storage</t>
  </si>
  <si>
    <t>Investment and Cost Analysis of Three Storage Methods</t>
  </si>
  <si>
    <t>----- Open Storage -----</t>
  </si>
  <si>
    <t xml:space="preserve">  Initial Storage Area Preparation Cost</t>
  </si>
  <si>
    <t xml:space="preserve">  Annual Maintenance (% of Initial Cost)</t>
  </si>
  <si>
    <t xml:space="preserve">  Other Annual Costs</t>
  </si>
  <si>
    <t xml:space="preserve">  Initial Cover Material Cost</t>
  </si>
  <si>
    <t xml:space="preserve">  Calculated Initial Investment</t>
  </si>
  <si>
    <t xml:space="preserve">  Cover Material Replaced Annually</t>
  </si>
  <si>
    <t xml:space="preserve">  Insurance &amp; Tax (% of Initial Cost)</t>
  </si>
  <si>
    <t xml:space="preserve">  Added Annual Handling Cost</t>
  </si>
  <si>
    <t xml:space="preserve">  Annual Cost of Hay Losses</t>
  </si>
  <si>
    <t xml:space="preserve">  Total Annual Costs</t>
  </si>
  <si>
    <t xml:space="preserve">  Discounted Net Present Value of Storage</t>
  </si>
  <si>
    <t xml:space="preserve">  Costs and Losses</t>
  </si>
  <si>
    <t xml:space="preserve">  Annual Storage Costs</t>
  </si>
  <si>
    <t>---------------------------------------------</t>
  </si>
  <si>
    <t xml:space="preserve">Input Data For Alternatives </t>
  </si>
  <si>
    <t>------ Hay Barn ------</t>
  </si>
  <si>
    <t xml:space="preserve">  Initial Storage Construction Cost</t>
  </si>
  <si>
    <t xml:space="preserve">  Salvage Value After 10 Years</t>
  </si>
  <si>
    <t>Years 1-10 have the same values</t>
  </si>
  <si>
    <t>Summary by Storage Method</t>
  </si>
  <si>
    <t xml:space="preserve"> ------------</t>
  </si>
  <si>
    <t xml:space="preserve">      General Input Data </t>
  </si>
  <si>
    <t>---------------------------------------------------</t>
  </si>
  <si>
    <t>---- Open Storage With Hay Covered ----</t>
  </si>
  <si>
    <t>Hay Crude Protein, %</t>
  </si>
  <si>
    <t>Sample Hay Value Calculated</t>
  </si>
  <si>
    <r>
      <rPr>
        <sz val="18"/>
        <rFont val="Arial"/>
        <family val="2"/>
      </rPr>
      <t>Hay Storage Cost Evaluator</t>
    </r>
    <r>
      <rPr>
        <sz val="10"/>
        <rFont val="Arial"/>
        <family val="2"/>
      </rPr>
      <t xml:space="preserve">
Texas Agrilife Extension and Oklahoma State University</t>
    </r>
    <r>
      <rPr>
        <sz val="16"/>
        <color indexed="8"/>
        <rFont val="Calibri"/>
        <family val="2"/>
      </rPr>
      <t xml:space="preserve">
</t>
    </r>
    <r>
      <rPr>
        <sz val="10"/>
        <rFont val="Arial"/>
        <family val="2"/>
      </rPr>
      <t xml:space="preserve">
Developed by
James McGrann, Professor Emeritus and Christy Waggoner, Texas A&amp;M University
Update by
Damona Doye and Roger Sahs, Agricultural Economics, Oklahoma State University, and Lawrence Falconer, Texas Agrilife Extension Service
</t>
    </r>
  </si>
  <si>
    <t>Bales</t>
  </si>
  <si>
    <t>Value of Hay Per Unit Used</t>
  </si>
  <si>
    <t>$/Bale</t>
  </si>
  <si>
    <t>Estimating Hay Value Based on Chemical Analysis by Storage Alternative</t>
  </si>
  <si>
    <t>Alternative Storage Method</t>
  </si>
  <si>
    <t>Net Present Value of Costs &amp; Storage Losses</t>
  </si>
  <si>
    <t>Open Storage vs. Barn</t>
  </si>
  <si>
    <t>Payback Period in Years*</t>
  </si>
  <si>
    <t>http://www.ams.usda.gov/mnreports/ok_gr110.txt</t>
  </si>
  <si>
    <t>http://www.ams.usda.gov/mnreports/ok_gr310.txt</t>
  </si>
  <si>
    <t>Quality loss in protein and TDN in remaining hay after storage losses are estimated.</t>
  </si>
  <si>
    <t>Hay storage losses (percent dry matter).</t>
  </si>
  <si>
    <t>Pole barn construction cost</t>
  </si>
  <si>
    <t>Based on estimates from Bill Burton (2007) and adjusted for 2011.</t>
  </si>
  <si>
    <t>3300 sq ft barn that holds 165 bales (assumes 20 sq ft/bale) costs $14900 or around $90/bale</t>
  </si>
  <si>
    <t>Hay prices bermuda hay, early bloom</t>
  </si>
  <si>
    <t>based on Chapter 8 Hay Production, Storage, and Feeding, Beef Cattle Manual</t>
  </si>
  <si>
    <t>Nutrient value based on Chapter 12 Nutritive Value of Feeds, Beef Cattle Manual</t>
  </si>
  <si>
    <t>http://agebb.missouri.edu/dairy/byprod/bplist.asp</t>
  </si>
  <si>
    <t>Grain/feedstuff prices</t>
  </si>
  <si>
    <t>Based on Ag Prices Paid Index for building materials, costs have increased 12% since 2007.</t>
  </si>
  <si>
    <t>~150 bales, 3000 sq ft barn would cost $100/bale or $15000</t>
  </si>
  <si>
    <t>the least negative NPV if the cost stream is represented as negative figures.</t>
  </si>
  <si>
    <t>you could have the lowest NPV if the costs are shown as positive figures or</t>
  </si>
  <si>
    <t>since this is a cost stream instead of the typical income stream…..</t>
  </si>
  <si>
    <t>NPV can be explained as the amount of $ needed today to equal future costs….</t>
  </si>
  <si>
    <t>Discount Rate for Long Term Storage Analysis</t>
  </si>
  <si>
    <t>HAY STORAGE COST EVALUATOR --  ANALYSIS SUMMARY</t>
  </si>
  <si>
    <t>Hay Value, $/ton</t>
  </si>
  <si>
    <t>Amount of Hay to be Stored (units)</t>
  </si>
  <si>
    <t>Corn Price, $/bu</t>
  </si>
  <si>
    <t>Cottonseed Meal Price, $/ton</t>
  </si>
  <si>
    <t>Open Storage with Hay Covered vs. Barn</t>
  </si>
  <si>
    <t xml:space="preserve">  Percent Annual Hay Storage Loss</t>
  </si>
  <si>
    <t xml:space="preserve">  Percent Annual Hay Quality Loss</t>
  </si>
  <si>
    <t xml:space="preserve">  Percent Annual Hay Qualtity Loss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</si>
</sst>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dd\-mmm\-yy_)"/>
    <numFmt numFmtId="166" formatCode="0.00_)"/>
    <numFmt numFmtId="167" formatCode="0.0000_)"/>
    <numFmt numFmtId="168" formatCode="#,##0.0"/>
    <numFmt numFmtId="169" formatCode="&quot;$&quot;#,##0.0_);\(&quot;$&quot;#,##0.0\)"/>
    <numFmt numFmtId="170" formatCode="#,##0.0_);\(#,##0.0\)"/>
    <numFmt numFmtId="171" formatCode="0.0_)"/>
    <numFmt numFmtId="172" formatCode="0_)"/>
    <numFmt numFmtId="173" formatCode="\(0.00\)_)"/>
    <numFmt numFmtId="174" formatCode="&quot;$&quot;#,##0.00"/>
    <numFmt numFmtId="175" formatCode="&quot;$&quot;#,##0.00_)"/>
    <numFmt numFmtId="176" formatCode="_(* #,##0.0_);_(* \(#,##0.0\);_(* &quot;-&quot;??_);_(@_)"/>
    <numFmt numFmtId="177" formatCode="_(* #,##0_);_(* \(#,##0\);_(* &quot;-&quot;??_);_(@_)"/>
    <numFmt numFmtId="178" formatCode="[$-409]dddd\,\ mmmm\ dd\,\ yyyy"/>
    <numFmt numFmtId="179" formatCode="[$-409]h:mm:ss\ AM/PM"/>
    <numFmt numFmtId="180" formatCode="0.0%"/>
  </numFmts>
  <fonts count="55">
    <font>
      <sz val="12"/>
      <name val="Arial"/>
      <family val="0"/>
    </font>
    <font>
      <sz val="10"/>
      <name val="Arial"/>
      <family val="0"/>
    </font>
    <font>
      <b/>
      <sz val="14"/>
      <color indexed="17"/>
      <name val="Arial"/>
      <family val="2"/>
    </font>
    <font>
      <b/>
      <i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0"/>
      <color indexed="12"/>
      <name val="Courier"/>
      <family val="3"/>
    </font>
    <font>
      <sz val="12"/>
      <color indexed="12"/>
      <name val="Arial"/>
      <family val="2"/>
    </font>
    <font>
      <sz val="8"/>
      <name val="Tahoma"/>
      <family val="2"/>
    </font>
    <font>
      <b/>
      <sz val="16"/>
      <name val="Arial"/>
      <family val="2"/>
    </font>
    <font>
      <sz val="18"/>
      <name val="Arial"/>
      <family val="2"/>
    </font>
    <font>
      <sz val="16"/>
      <color indexed="8"/>
      <name val="Calibri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7" fontId="0" fillId="0" borderId="0" xfId="0" applyNumberFormat="1" applyAlignment="1" applyProtection="1">
      <alignment/>
      <protection/>
    </xf>
    <xf numFmtId="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5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fill"/>
      <protection/>
    </xf>
    <xf numFmtId="5" fontId="0" fillId="0" borderId="0" xfId="0" applyNumberFormat="1" applyAlignment="1" applyProtection="1">
      <alignment horizontal="right"/>
      <protection/>
    </xf>
    <xf numFmtId="5" fontId="0" fillId="0" borderId="0" xfId="0" applyNumberFormat="1" applyAlignment="1" applyProtection="1">
      <alignment horizontal="fill"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5" fontId="6" fillId="0" borderId="0" xfId="0" applyNumberFormat="1" applyFont="1" applyAlignment="1" applyProtection="1">
      <alignment/>
      <protection/>
    </xf>
    <xf numFmtId="167" fontId="7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66" fontId="7" fillId="0" borderId="13" xfId="0" applyNumberFormat="1" applyFont="1" applyBorder="1" applyAlignment="1" applyProtection="1">
      <alignment/>
      <protection locked="0"/>
    </xf>
    <xf numFmtId="167" fontId="7" fillId="0" borderId="13" xfId="0" applyNumberFormat="1" applyFont="1" applyBorder="1" applyAlignment="1" applyProtection="1">
      <alignment/>
      <protection locked="0"/>
    </xf>
    <xf numFmtId="5" fontId="7" fillId="0" borderId="13" xfId="0" applyNumberFormat="1" applyFont="1" applyBorder="1" applyAlignment="1" applyProtection="1">
      <alignment/>
      <protection locked="0"/>
    </xf>
    <xf numFmtId="5" fontId="5" fillId="0" borderId="0" xfId="0" applyNumberFormat="1" applyFont="1" applyAlignment="1" applyProtection="1">
      <alignment/>
      <protection/>
    </xf>
    <xf numFmtId="5" fontId="6" fillId="0" borderId="0" xfId="0" applyNumberFormat="1" applyFont="1" applyAlignment="1" applyProtection="1">
      <alignment horizontal="right"/>
      <protection/>
    </xf>
    <xf numFmtId="37" fontId="7" fillId="0" borderId="13" xfId="0" applyNumberFormat="1" applyFont="1" applyBorder="1" applyAlignment="1" applyProtection="1">
      <alignment/>
      <protection locked="0"/>
    </xf>
    <xf numFmtId="49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49" fontId="5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 quotePrefix="1">
      <alignment/>
      <protection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172" fontId="7" fillId="0" borderId="13" xfId="0" applyNumberFormat="1" applyFont="1" applyBorder="1" applyAlignment="1" applyProtection="1">
      <alignment/>
      <protection locked="0"/>
    </xf>
    <xf numFmtId="172" fontId="0" fillId="0" borderId="0" xfId="0" applyNumberFormat="1" applyAlignment="1" applyProtection="1">
      <alignment/>
      <protection/>
    </xf>
    <xf numFmtId="0" fontId="0" fillId="0" borderId="0" xfId="0" applyAlignment="1" applyProtection="1" quotePrefix="1">
      <alignment horizontal="fill"/>
      <protection/>
    </xf>
    <xf numFmtId="5" fontId="0" fillId="0" borderId="0" xfId="0" applyNumberFormat="1" applyAlignment="1" applyProtection="1" quotePrefix="1">
      <alignment horizontal="right"/>
      <protection/>
    </xf>
    <xf numFmtId="0" fontId="0" fillId="0" borderId="0" xfId="0" applyAlignment="1" applyProtection="1">
      <alignment horizontal="left"/>
      <protection/>
    </xf>
    <xf numFmtId="0" fontId="5" fillId="0" borderId="0" xfId="0" applyFont="1" applyAlignment="1" applyProtection="1" quotePrefix="1">
      <alignment horizontal="left"/>
      <protection/>
    </xf>
    <xf numFmtId="175" fontId="0" fillId="0" borderId="0" xfId="0" applyNumberFormat="1" applyAlignment="1" applyProtection="1">
      <alignment/>
      <protection/>
    </xf>
    <xf numFmtId="5" fontId="5" fillId="0" borderId="0" xfId="0" applyNumberFormat="1" applyFont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 quotePrefix="1">
      <alignment horizontal="centerContinuous"/>
      <protection/>
    </xf>
    <xf numFmtId="177" fontId="7" fillId="0" borderId="13" xfId="42" applyNumberFormat="1" applyFont="1" applyBorder="1" applyAlignment="1" applyProtection="1">
      <alignment/>
      <protection locked="0"/>
    </xf>
    <xf numFmtId="0" fontId="0" fillId="0" borderId="0" xfId="0" applyAlignment="1" applyProtection="1" quotePrefix="1">
      <alignment horizontal="center"/>
      <protection/>
    </xf>
    <xf numFmtId="9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7" fillId="0" borderId="13" xfId="44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46" fillId="0" borderId="0" xfId="53" applyAlignment="1" applyProtection="1">
      <alignment/>
      <protection/>
    </xf>
    <xf numFmtId="7" fontId="7" fillId="0" borderId="13" xfId="0" applyNumberFormat="1" applyFont="1" applyBorder="1" applyAlignment="1" applyProtection="1">
      <alignment/>
      <protection locked="0"/>
    </xf>
    <xf numFmtId="3" fontId="0" fillId="0" borderId="13" xfId="0" applyNumberFormat="1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5" fontId="5" fillId="0" borderId="14" xfId="0" applyNumberFormat="1" applyFont="1" applyBorder="1" applyAlignment="1" applyProtection="1">
      <alignment horizontal="center"/>
      <protection/>
    </xf>
    <xf numFmtId="0" fontId="5" fillId="0" borderId="14" xfId="0" applyFont="1" applyBorder="1" applyAlignment="1">
      <alignment horizontal="center"/>
    </xf>
    <xf numFmtId="0" fontId="0" fillId="0" borderId="0" xfId="0" applyFont="1" applyAlignment="1" applyProtection="1">
      <alignment horizontal="left"/>
      <protection/>
    </xf>
    <xf numFmtId="171" fontId="0" fillId="0" borderId="0" xfId="0" applyNumberFormat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15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Present Value of Cost by Storage Method</a:t>
            </a:r>
          </a:p>
        </c:rich>
      </c:tx>
      <c:layout>
        <c:manualLayout>
          <c:xMode val="factor"/>
          <c:yMode val="factor"/>
          <c:x val="-0.035"/>
          <c:y val="0.0195"/>
        </c:manualLayout>
      </c:layout>
      <c:spPr>
        <a:noFill/>
        <a:ln>
          <a:noFill/>
        </a:ln>
      </c:spPr>
    </c:title>
    <c:view3D>
      <c:rotX val="10"/>
      <c:hPercent val="53"/>
      <c:rotY val="10"/>
      <c:depthPercent val="100"/>
      <c:rAngAx val="1"/>
    </c:view3D>
    <c:plotArea>
      <c:layout>
        <c:manualLayout>
          <c:xMode val="edge"/>
          <c:yMode val="edge"/>
          <c:x val="0.015"/>
          <c:y val="0.16875"/>
          <c:w val="0.95475"/>
          <c:h val="0.831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'Analysis Summary'!$A$9:$A$11</c:f>
              <c:strCache/>
            </c:strRef>
          </c:cat>
          <c:val>
            <c:numRef>
              <c:f>'Analysis Summary'!$B$9:$B$11</c:f>
              <c:numCache/>
            </c:numRef>
          </c:val>
          <c:shape val="box"/>
        </c:ser>
        <c:shape val="box"/>
        <c:axId val="51680077"/>
        <c:axId val="62467510"/>
      </c:bar3DChart>
      <c:catAx>
        <c:axId val="51680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67510"/>
        <c:crosses val="autoZero"/>
        <c:auto val="1"/>
        <c:lblOffset val="100"/>
        <c:tickLblSkip val="1"/>
        <c:noMultiLvlLbl val="0"/>
      </c:catAx>
      <c:valAx>
        <c:axId val="624675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8007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8.jpeg" /><Relationship Id="rId3" Type="http://schemas.openxmlformats.org/officeDocument/2006/relationships/image" Target="../media/image10.jpeg" /><Relationship Id="rId4" Type="http://schemas.openxmlformats.org/officeDocument/2006/relationships/image" Target="../media/image9.jpeg" /><Relationship Id="rId5" Type="http://schemas.openxmlformats.org/officeDocument/2006/relationships/image" Target="../media/image4.emf" /><Relationship Id="rId6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285750</xdr:colOff>
      <xdr:row>3</xdr:row>
      <xdr:rowOff>809625</xdr:rowOff>
    </xdr:from>
    <xdr:to>
      <xdr:col>7</xdr:col>
      <xdr:colOff>876300</xdr:colOff>
      <xdr:row>3</xdr:row>
      <xdr:rowOff>809625</xdr:rowOff>
    </xdr:to>
    <xdr:pic>
      <xdr:nvPicPr>
        <xdr:cNvPr id="1" name="Picture 5" descr="Extensionlogo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21145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</xdr:row>
      <xdr:rowOff>809625</xdr:rowOff>
    </xdr:from>
    <xdr:to>
      <xdr:col>0</xdr:col>
      <xdr:colOff>400050</xdr:colOff>
      <xdr:row>3</xdr:row>
      <xdr:rowOff>809625</xdr:rowOff>
    </xdr:to>
    <xdr:pic>
      <xdr:nvPicPr>
        <xdr:cNvPr id="2" name="Picture 6" descr="Research+logo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11455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333375</xdr:colOff>
      <xdr:row>2</xdr:row>
      <xdr:rowOff>104775</xdr:rowOff>
    </xdr:from>
    <xdr:to>
      <xdr:col>8</xdr:col>
      <xdr:colOff>190500</xdr:colOff>
      <xdr:row>2</xdr:row>
      <xdr:rowOff>876300</xdr:rowOff>
    </xdr:to>
    <xdr:pic>
      <xdr:nvPicPr>
        <xdr:cNvPr id="3" name="Picture 8" descr="Extensionlogo5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001000" y="485775"/>
          <a:ext cx="952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2</xdr:row>
      <xdr:rowOff>219075</xdr:rowOff>
    </xdr:from>
    <xdr:to>
      <xdr:col>1</xdr:col>
      <xdr:colOff>904875</xdr:colOff>
      <xdr:row>2</xdr:row>
      <xdr:rowOff>885825</xdr:rowOff>
    </xdr:to>
    <xdr:pic>
      <xdr:nvPicPr>
        <xdr:cNvPr id="4" name="Picture 4" descr="AgriLife EXTENSION logo (2-color)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09550" y="600075"/>
          <a:ext cx="1790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285750</xdr:colOff>
      <xdr:row>17</xdr:row>
      <xdr:rowOff>190500</xdr:rowOff>
    </xdr:from>
    <xdr:to>
      <xdr:col>16</xdr:col>
      <xdr:colOff>876300</xdr:colOff>
      <xdr:row>17</xdr:row>
      <xdr:rowOff>819150</xdr:rowOff>
    </xdr:to>
    <xdr:pic>
      <xdr:nvPicPr>
        <xdr:cNvPr id="1" name="Picture 5" descr="Extensionlogo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54325" y="471487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17</xdr:row>
      <xdr:rowOff>190500</xdr:rowOff>
    </xdr:from>
    <xdr:to>
      <xdr:col>10</xdr:col>
      <xdr:colOff>123825</xdr:colOff>
      <xdr:row>17</xdr:row>
      <xdr:rowOff>809625</xdr:rowOff>
    </xdr:to>
    <xdr:pic>
      <xdr:nvPicPr>
        <xdr:cNvPr id="2" name="Picture 6" descr="Research+logo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4714875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2</xdr:row>
      <xdr:rowOff>219075</xdr:rowOff>
    </xdr:from>
    <xdr:to>
      <xdr:col>1</xdr:col>
      <xdr:colOff>2667000</xdr:colOff>
      <xdr:row>2</xdr:row>
      <xdr:rowOff>885825</xdr:rowOff>
    </xdr:to>
    <xdr:pic>
      <xdr:nvPicPr>
        <xdr:cNvPr id="3" name="Picture 4" descr="AgriLife EXTENSION logo (2-color)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076325" y="600075"/>
          <a:ext cx="1866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2</xdr:row>
      <xdr:rowOff>133350</xdr:rowOff>
    </xdr:from>
    <xdr:to>
      <xdr:col>7</xdr:col>
      <xdr:colOff>352425</xdr:colOff>
      <xdr:row>3</xdr:row>
      <xdr:rowOff>123825</xdr:rowOff>
    </xdr:to>
    <xdr:pic>
      <xdr:nvPicPr>
        <xdr:cNvPr id="4" name="Picture 8" descr="Extensionlogo5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724775" y="514350"/>
          <a:ext cx="1028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6</xdr:row>
      <xdr:rowOff>152400</xdr:rowOff>
    </xdr:from>
    <xdr:to>
      <xdr:col>10</xdr:col>
      <xdr:colOff>180975</xdr:colOff>
      <xdr:row>9</xdr:row>
      <xdr:rowOff>9525</xdr:rowOff>
    </xdr:to>
    <xdr:pic>
      <xdr:nvPicPr>
        <xdr:cNvPr id="5" name="cmdInvestmen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96175" y="2762250"/>
          <a:ext cx="2409825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19050</xdr:colOff>
      <xdr:row>10</xdr:row>
      <xdr:rowOff>152400</xdr:rowOff>
    </xdr:from>
    <xdr:to>
      <xdr:col>10</xdr:col>
      <xdr:colOff>180975</xdr:colOff>
      <xdr:row>14</xdr:row>
      <xdr:rowOff>19050</xdr:rowOff>
    </xdr:to>
    <xdr:pic>
      <xdr:nvPicPr>
        <xdr:cNvPr id="6" name="cmdSummary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96175" y="3533775"/>
          <a:ext cx="2409825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47625</xdr:colOff>
      <xdr:row>1</xdr:row>
      <xdr:rowOff>114300</xdr:rowOff>
    </xdr:from>
    <xdr:to>
      <xdr:col>17</xdr:col>
      <xdr:colOff>171450</xdr:colOff>
      <xdr:row>3</xdr:row>
      <xdr:rowOff>171450</xdr:rowOff>
    </xdr:to>
    <xdr:pic>
      <xdr:nvPicPr>
        <xdr:cNvPr id="1" name="cmdInp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9650" y="371475"/>
          <a:ext cx="2409825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38100</xdr:colOff>
      <xdr:row>5</xdr:row>
      <xdr:rowOff>123825</xdr:rowOff>
    </xdr:from>
    <xdr:to>
      <xdr:col>17</xdr:col>
      <xdr:colOff>161925</xdr:colOff>
      <xdr:row>7</xdr:row>
      <xdr:rowOff>171450</xdr:rowOff>
    </xdr:to>
    <xdr:pic>
      <xdr:nvPicPr>
        <xdr:cNvPr id="2" name="cmdSummar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30125" y="1143000"/>
          <a:ext cx="2409825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4</xdr:col>
      <xdr:colOff>895350</xdr:colOff>
      <xdr:row>31</xdr:row>
      <xdr:rowOff>133350</xdr:rowOff>
    </xdr:to>
    <xdr:graphicFrame>
      <xdr:nvGraphicFramePr>
        <xdr:cNvPr id="1" name="Chart 2"/>
        <xdr:cNvGraphicFramePr/>
      </xdr:nvGraphicFramePr>
      <xdr:xfrm>
        <a:off x="66675" y="2552700"/>
        <a:ext cx="60674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38</xdr:row>
      <xdr:rowOff>9525</xdr:rowOff>
    </xdr:from>
    <xdr:to>
      <xdr:col>4</xdr:col>
      <xdr:colOff>419100</xdr:colOff>
      <xdr:row>43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05675"/>
          <a:ext cx="5581650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*Number of years required to recover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difference in barn storage annual costs relative to the other storage methods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open storage or open storage with hay covered).  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his capital budgeting method does not measure profitability since it ignores the time value of money and benefits that occur after the payback period.</a:t>
          </a:r>
        </a:p>
      </xdr:txBody>
    </xdr:sp>
    <xdr:clientData/>
  </xdr:twoCellAnchor>
  <xdr:twoCellAnchor>
    <xdr:from>
      <xdr:col>0</xdr:col>
      <xdr:colOff>66675</xdr:colOff>
      <xdr:row>44</xdr:row>
      <xdr:rowOff>0</xdr:rowOff>
    </xdr:from>
    <xdr:to>
      <xdr:col>4</xdr:col>
      <xdr:colOff>247650</xdr:colOff>
      <xdr:row>49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6675" y="8439150"/>
          <a:ext cx="5419725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Disclaimer: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spreadsheet is provided by the Oklahoma Cooperative Extension Service for educational use and is provided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solely on an “AS IS” basis.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Oklahoma Cooperative Extension Service assumes no liability for the use of these programs.</a:t>
          </a:r>
        </a:p>
      </xdr:txBody>
    </xdr:sp>
    <xdr:clientData/>
  </xdr:twoCellAnchor>
  <xdr:twoCellAnchor editAs="oneCell">
    <xdr:from>
      <xdr:col>6</xdr:col>
      <xdr:colOff>180975</xdr:colOff>
      <xdr:row>5</xdr:row>
      <xdr:rowOff>171450</xdr:rowOff>
    </xdr:from>
    <xdr:to>
      <xdr:col>9</xdr:col>
      <xdr:colOff>304800</xdr:colOff>
      <xdr:row>8</xdr:row>
      <xdr:rowOff>28575</xdr:rowOff>
    </xdr:to>
    <xdr:pic>
      <xdr:nvPicPr>
        <xdr:cNvPr id="4" name="cmdInpu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05650" y="1152525"/>
          <a:ext cx="2409825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171450</xdr:colOff>
      <xdr:row>9</xdr:row>
      <xdr:rowOff>171450</xdr:rowOff>
    </xdr:from>
    <xdr:to>
      <xdr:col>9</xdr:col>
      <xdr:colOff>295275</xdr:colOff>
      <xdr:row>12</xdr:row>
      <xdr:rowOff>38100</xdr:rowOff>
    </xdr:to>
    <xdr:pic>
      <xdr:nvPicPr>
        <xdr:cNvPr id="5" name="cmdInvestme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96125" y="1924050"/>
          <a:ext cx="2409825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ms.usda.gov/mnreports/ok_gr110.txt" TargetMode="External" /><Relationship Id="rId2" Type="http://schemas.openxmlformats.org/officeDocument/2006/relationships/hyperlink" Target="http://www.ams.usda.gov/mnreports/ok_gr310.txt" TargetMode="External" /><Relationship Id="rId3" Type="http://schemas.openxmlformats.org/officeDocument/2006/relationships/hyperlink" Target="http://agebb.missouri.edu/dairy/byprod/bplist.as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K24"/>
  <sheetViews>
    <sheetView showGridLines="0" defaultGridColor="0" zoomScale="87" zoomScaleNormal="87" zoomScalePageLayoutView="0" colorId="22" workbookViewId="0" topLeftCell="A1">
      <selection activeCell="C26" sqref="C26"/>
    </sheetView>
  </sheetViews>
  <sheetFormatPr defaultColWidth="9.77734375" defaultRowHeight="15"/>
  <cols>
    <col min="1" max="9" width="12.77734375" style="2" customWidth="1"/>
    <col min="10" max="10" width="4.5546875" style="2" customWidth="1"/>
    <col min="11" max="103" width="9.77734375" style="2" customWidth="1"/>
  </cols>
  <sheetData>
    <row r="1" spans="1:11" ht="15">
      <c r="A1" s="13"/>
      <c r="B1" s="13"/>
      <c r="C1" s="13"/>
      <c r="D1" s="13"/>
      <c r="E1" s="13"/>
      <c r="F1" s="13"/>
      <c r="G1" s="13"/>
      <c r="H1" s="13"/>
      <c r="I1" s="13"/>
      <c r="J1" s="13"/>
      <c r="K1" s="12"/>
    </row>
    <row r="2" spans="1:11" ht="15">
      <c r="A2" s="13"/>
      <c r="B2" s="13"/>
      <c r="C2" s="13"/>
      <c r="D2" s="13"/>
      <c r="E2" s="13"/>
      <c r="F2" s="13"/>
      <c r="G2" s="13"/>
      <c r="H2" s="13"/>
      <c r="I2" s="13"/>
      <c r="J2" s="13"/>
      <c r="K2" s="12"/>
    </row>
    <row r="3" spans="1:11" ht="72.75" customHeight="1">
      <c r="A3" s="63" t="s">
        <v>69</v>
      </c>
      <c r="B3" s="64"/>
      <c r="C3" s="64"/>
      <c r="D3" s="64"/>
      <c r="E3" s="64"/>
      <c r="F3" s="64"/>
      <c r="G3" s="64"/>
      <c r="H3" s="64"/>
      <c r="I3" s="65"/>
      <c r="J3" s="13"/>
      <c r="K3" s="12"/>
    </row>
    <row r="4" spans="1:11" ht="72.75" customHeight="1">
      <c r="A4" s="66"/>
      <c r="B4" s="67"/>
      <c r="C4" s="67"/>
      <c r="D4" s="67"/>
      <c r="E4" s="67"/>
      <c r="F4" s="67"/>
      <c r="G4" s="67"/>
      <c r="H4" s="67"/>
      <c r="I4" s="68"/>
      <c r="J4" s="13"/>
      <c r="K4" s="12"/>
    </row>
    <row r="5" spans="1:11" ht="18">
      <c r="A5" s="13"/>
      <c r="B5" s="45"/>
      <c r="C5" s="15"/>
      <c r="D5" s="15"/>
      <c r="E5" s="15"/>
      <c r="F5" s="15"/>
      <c r="G5" s="15"/>
      <c r="H5" s="15"/>
      <c r="I5" s="15"/>
      <c r="J5" s="13"/>
      <c r="K5" s="12"/>
    </row>
    <row r="6" spans="1:11" ht="18.75">
      <c r="A6" s="13"/>
      <c r="B6" s="16"/>
      <c r="C6" s="16"/>
      <c r="D6" s="16"/>
      <c r="E6" s="16"/>
      <c r="F6" s="16"/>
      <c r="G6" s="16"/>
      <c r="H6" s="16"/>
      <c r="I6" s="16"/>
      <c r="J6" s="13"/>
      <c r="K6" s="12"/>
    </row>
    <row r="7" spans="1:11" ht="15.75">
      <c r="A7" s="13"/>
      <c r="B7" s="62"/>
      <c r="C7" s="62"/>
      <c r="D7" s="62"/>
      <c r="E7" s="62"/>
      <c r="F7" s="62"/>
      <c r="G7" s="62"/>
      <c r="H7" s="62"/>
      <c r="I7" s="62"/>
      <c r="J7" s="13"/>
      <c r="K7" s="12"/>
    </row>
    <row r="8" spans="1:11" ht="15.75" customHeight="1">
      <c r="A8" s="13"/>
      <c r="B8" s="62"/>
      <c r="C8" s="62"/>
      <c r="D8" s="62"/>
      <c r="E8" s="62"/>
      <c r="F8" s="62"/>
      <c r="G8" s="62"/>
      <c r="H8" s="62"/>
      <c r="I8" s="62"/>
      <c r="J8" s="13"/>
      <c r="K8" s="12"/>
    </row>
    <row r="9" spans="1:11" ht="15.75" customHeight="1">
      <c r="A9" s="13"/>
      <c r="B9" s="62"/>
      <c r="C9" s="62"/>
      <c r="D9" s="62"/>
      <c r="E9" s="62"/>
      <c r="F9" s="62"/>
      <c r="G9" s="62"/>
      <c r="H9" s="62"/>
      <c r="I9" s="62"/>
      <c r="J9" s="13"/>
      <c r="K9" s="12"/>
    </row>
    <row r="10" spans="1:11" ht="15.75">
      <c r="A10" s="13"/>
      <c r="B10" s="13"/>
      <c r="C10" s="17"/>
      <c r="D10" s="17"/>
      <c r="E10" s="13"/>
      <c r="F10" s="13"/>
      <c r="G10" s="13"/>
      <c r="H10" s="13"/>
      <c r="I10" s="13"/>
      <c r="J10" s="13"/>
      <c r="K10" s="12"/>
    </row>
    <row r="11" spans="1:11" ht="15.75">
      <c r="A11" s="13"/>
      <c r="B11" s="13"/>
      <c r="C11" s="17"/>
      <c r="D11" s="17"/>
      <c r="E11" s="13"/>
      <c r="F11" s="13"/>
      <c r="G11" s="13"/>
      <c r="H11" s="13"/>
      <c r="I11" s="13"/>
      <c r="J11" s="13"/>
      <c r="K11" s="12"/>
    </row>
    <row r="12" spans="1:11" ht="15.75">
      <c r="A12" s="13"/>
      <c r="B12" s="46"/>
      <c r="C12" s="15"/>
      <c r="D12" s="15"/>
      <c r="E12" s="15"/>
      <c r="F12" s="15"/>
      <c r="G12" s="15"/>
      <c r="H12" s="15"/>
      <c r="I12" s="15"/>
      <c r="J12" s="13"/>
      <c r="K12" s="12"/>
    </row>
    <row r="13" spans="1:11" ht="15.75">
      <c r="A13" s="13"/>
      <c r="B13" s="46"/>
      <c r="C13" s="15"/>
      <c r="D13" s="15"/>
      <c r="E13" s="15"/>
      <c r="F13" s="15"/>
      <c r="G13" s="15"/>
      <c r="H13" s="15"/>
      <c r="I13" s="15"/>
      <c r="J13" s="13"/>
      <c r="K13" s="12"/>
    </row>
    <row r="14" spans="1:11" ht="15.75">
      <c r="A14" s="13"/>
      <c r="B14" s="47"/>
      <c r="C14" s="15"/>
      <c r="D14" s="15"/>
      <c r="E14" s="15"/>
      <c r="F14" s="15"/>
      <c r="G14" s="15"/>
      <c r="H14" s="15"/>
      <c r="I14" s="15"/>
      <c r="J14" s="13"/>
      <c r="K14" s="12"/>
    </row>
    <row r="15" spans="1:11" ht="15.75">
      <c r="A15" s="13"/>
      <c r="B15" s="46"/>
      <c r="C15" s="15"/>
      <c r="D15" s="15"/>
      <c r="E15" s="15"/>
      <c r="F15" s="15"/>
      <c r="G15" s="15"/>
      <c r="H15" s="15"/>
      <c r="I15" s="15"/>
      <c r="J15" s="13"/>
      <c r="K15" s="12"/>
    </row>
    <row r="16" spans="1:11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2"/>
    </row>
    <row r="17" spans="1:11" ht="15">
      <c r="A17" s="13"/>
      <c r="B17" s="14"/>
      <c r="C17" s="14"/>
      <c r="D17" s="14"/>
      <c r="E17" s="14"/>
      <c r="F17" s="14"/>
      <c r="G17" s="14"/>
      <c r="H17" s="14"/>
      <c r="I17" s="14"/>
      <c r="J17" s="13"/>
      <c r="K17" s="12"/>
    </row>
    <row r="18" spans="1:11" ht="15">
      <c r="A18" s="13"/>
      <c r="J18" s="13"/>
      <c r="K18" s="12"/>
    </row>
    <row r="19" spans="1:11" ht="20.25" customHeight="1">
      <c r="A19" s="13"/>
      <c r="J19" s="13"/>
      <c r="K19" s="12"/>
    </row>
    <row r="20" spans="1:11" ht="15">
      <c r="A20" s="13"/>
      <c r="J20" s="13"/>
      <c r="K20" s="12"/>
    </row>
    <row r="21" spans="1:11" ht="15">
      <c r="A21" s="13"/>
      <c r="J21" s="13"/>
      <c r="K21" s="12"/>
    </row>
    <row r="22" spans="1:11" ht="15">
      <c r="A22" s="13"/>
      <c r="J22" s="13"/>
      <c r="K22" s="12"/>
    </row>
    <row r="23" spans="1:11" ht="15">
      <c r="A23" s="13"/>
      <c r="J23" s="13"/>
      <c r="K23" s="12"/>
    </row>
    <row r="24" spans="1:10" ht="15">
      <c r="A24" s="14"/>
      <c r="J24" s="14"/>
    </row>
  </sheetData>
  <sheetProtection/>
  <mergeCells count="4">
    <mergeCell ref="B7:I7"/>
    <mergeCell ref="B8:I8"/>
    <mergeCell ref="B9:I9"/>
    <mergeCell ref="A3:I4"/>
  </mergeCells>
  <printOptions/>
  <pageMargins left="0.25" right="0.25" top="0.2" bottom="0.25" header="0.5" footer="0.5"/>
  <pageSetup horizontalDpi="600" verticalDpi="600" orientation="portrait" scale="85" r:id="rId2"/>
  <headerFooter alignWithMargins="0">
    <oddHeader>&amp;C&amp;R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B3:N109"/>
  <sheetViews>
    <sheetView showGridLines="0" tabSelected="1" defaultGridColor="0" zoomScalePageLayoutView="0" colorId="22" workbookViewId="0" topLeftCell="A1">
      <selection activeCell="A1" sqref="A1"/>
    </sheetView>
  </sheetViews>
  <sheetFormatPr defaultColWidth="10.77734375" defaultRowHeight="15"/>
  <cols>
    <col min="1" max="1" width="3.21484375" style="1" customWidth="1"/>
    <col min="2" max="2" width="39.77734375" style="1" customWidth="1"/>
    <col min="3" max="3" width="8.77734375" style="1" customWidth="1"/>
    <col min="4" max="4" width="12.77734375" style="1" customWidth="1"/>
    <col min="5" max="5" width="11.88671875" style="1" customWidth="1"/>
    <col min="6" max="8" width="10.77734375" style="1" customWidth="1"/>
    <col min="9" max="9" width="1.4375" style="1" customWidth="1"/>
    <col min="10" max="10" width="3.21484375" style="1" customWidth="1"/>
    <col min="11" max="16384" width="10.77734375" style="1" customWidth="1"/>
  </cols>
  <sheetData>
    <row r="1" ht="15"/>
    <row r="2" ht="15"/>
    <row r="3" spans="2:10" ht="72.75" customHeight="1">
      <c r="B3" s="63" t="s">
        <v>69</v>
      </c>
      <c r="C3" s="64"/>
      <c r="D3" s="64"/>
      <c r="E3" s="64"/>
      <c r="F3" s="64"/>
      <c r="G3" s="64"/>
      <c r="H3" s="64"/>
      <c r="I3" s="64"/>
      <c r="J3" s="65"/>
    </row>
    <row r="4" spans="2:10" ht="72.75" customHeight="1">
      <c r="B4" s="66"/>
      <c r="C4" s="67"/>
      <c r="D4" s="67"/>
      <c r="E4" s="67"/>
      <c r="F4" s="67"/>
      <c r="G4" s="67"/>
      <c r="H4" s="67"/>
      <c r="I4" s="67"/>
      <c r="J4" s="68"/>
    </row>
    <row r="5" ht="15"/>
    <row r="6" ht="15">
      <c r="B6" s="1" t="s">
        <v>0</v>
      </c>
    </row>
    <row r="7" ht="15"/>
    <row r="8" ht="15"/>
    <row r="9" spans="2:4" ht="15.75">
      <c r="B9" s="31" t="s">
        <v>64</v>
      </c>
      <c r="C9" s="7" t="s">
        <v>1</v>
      </c>
      <c r="D9" s="7" t="s">
        <v>2</v>
      </c>
    </row>
    <row r="10" spans="2:4" ht="15">
      <c r="B10" s="35" t="s">
        <v>3</v>
      </c>
      <c r="C10" s="34" t="s">
        <v>63</v>
      </c>
      <c r="D10" s="34" t="s">
        <v>63</v>
      </c>
    </row>
    <row r="11" spans="2:4" ht="15">
      <c r="B11" s="18" t="s">
        <v>99</v>
      </c>
      <c r="C11" s="7" t="s">
        <v>70</v>
      </c>
      <c r="D11" s="37">
        <v>150</v>
      </c>
    </row>
    <row r="12" spans="2:4" ht="15">
      <c r="B12" s="1" t="s">
        <v>4</v>
      </c>
      <c r="C12" s="7" t="s">
        <v>5</v>
      </c>
      <c r="D12" s="48">
        <v>1250</v>
      </c>
    </row>
    <row r="13" spans="2:4" ht="15">
      <c r="B13" s="1" t="s">
        <v>6</v>
      </c>
      <c r="C13" s="7" t="s">
        <v>7</v>
      </c>
      <c r="D13" s="36">
        <f>(D11*D12/2000)</f>
        <v>93.75</v>
      </c>
    </row>
    <row r="14" spans="2:4" ht="15" hidden="1">
      <c r="B14" s="1" t="s">
        <v>71</v>
      </c>
      <c r="C14" s="49" t="s">
        <v>72</v>
      </c>
      <c r="D14" s="23">
        <v>43.75</v>
      </c>
    </row>
    <row r="15" spans="2:4" ht="15">
      <c r="B15" s="1" t="s">
        <v>8</v>
      </c>
      <c r="C15" s="7" t="s">
        <v>9</v>
      </c>
      <c r="D15" s="23">
        <v>75</v>
      </c>
    </row>
    <row r="16" spans="2:4" ht="15">
      <c r="B16" s="1" t="s">
        <v>10</v>
      </c>
      <c r="C16" s="7" t="s">
        <v>11</v>
      </c>
      <c r="D16" s="5">
        <f>D13*C26</f>
        <v>7031.25</v>
      </c>
    </row>
    <row r="17" spans="2:9" ht="15">
      <c r="B17" s="18" t="s">
        <v>96</v>
      </c>
      <c r="C17" s="7" t="s">
        <v>12</v>
      </c>
      <c r="D17" s="37">
        <v>3</v>
      </c>
      <c r="F17" s="5" t="s">
        <v>23</v>
      </c>
      <c r="G17" s="5" t="s">
        <v>23</v>
      </c>
      <c r="H17" s="5" t="s">
        <v>23</v>
      </c>
      <c r="I17" s="5" t="s">
        <v>23</v>
      </c>
    </row>
    <row r="18" spans="5:9" ht="15">
      <c r="E18" s="5" t="s">
        <v>23</v>
      </c>
      <c r="F18" s="5" t="s">
        <v>23</v>
      </c>
      <c r="G18" s="5" t="s">
        <v>23</v>
      </c>
      <c r="H18" s="5" t="s">
        <v>23</v>
      </c>
      <c r="I18" s="5" t="s">
        <v>23</v>
      </c>
    </row>
    <row r="19" spans="6:14" ht="15">
      <c r="F19" s="5" t="s">
        <v>23</v>
      </c>
      <c r="G19" s="5" t="s">
        <v>23</v>
      </c>
      <c r="H19" s="5" t="s">
        <v>23</v>
      </c>
      <c r="I19" s="5" t="s">
        <v>23</v>
      </c>
      <c r="J19" s="5" t="s">
        <v>23</v>
      </c>
      <c r="K19" s="5" t="s">
        <v>23</v>
      </c>
      <c r="L19" s="5" t="s">
        <v>23</v>
      </c>
      <c r="M19" s="5" t="s">
        <v>23</v>
      </c>
      <c r="N19" s="5" t="s">
        <v>23</v>
      </c>
    </row>
    <row r="20" spans="2:14" ht="15.75">
      <c r="B20" s="69" t="s">
        <v>73</v>
      </c>
      <c r="C20" s="69"/>
      <c r="D20" s="69"/>
      <c r="E20" s="69"/>
      <c r="F20" s="5" t="s">
        <v>23</v>
      </c>
      <c r="G20" s="5" t="s">
        <v>23</v>
      </c>
      <c r="H20" s="5" t="s">
        <v>23</v>
      </c>
      <c r="I20" s="5" t="s">
        <v>23</v>
      </c>
      <c r="J20" s="5" t="s">
        <v>23</v>
      </c>
      <c r="K20" s="5" t="s">
        <v>23</v>
      </c>
      <c r="L20" s="5" t="s">
        <v>23</v>
      </c>
      <c r="M20" s="5" t="s">
        <v>23</v>
      </c>
      <c r="N20" s="5" t="s">
        <v>23</v>
      </c>
    </row>
    <row r="21" spans="2:14" ht="15">
      <c r="B21" s="9" t="s">
        <v>25</v>
      </c>
      <c r="C21" s="9" t="s">
        <v>25</v>
      </c>
      <c r="D21" s="9" t="s">
        <v>25</v>
      </c>
      <c r="E21" s="11" t="s">
        <v>25</v>
      </c>
      <c r="F21" s="5" t="s">
        <v>23</v>
      </c>
      <c r="G21" s="5" t="s">
        <v>23</v>
      </c>
      <c r="H21" s="5" t="s">
        <v>23</v>
      </c>
      <c r="I21" s="5" t="s">
        <v>23</v>
      </c>
      <c r="J21" s="5" t="s">
        <v>23</v>
      </c>
      <c r="K21" s="5" t="s">
        <v>23</v>
      </c>
      <c r="L21" s="5" t="s">
        <v>23</v>
      </c>
      <c r="M21" s="5" t="s">
        <v>23</v>
      </c>
      <c r="N21" s="5" t="s">
        <v>23</v>
      </c>
    </row>
    <row r="22" spans="3:14" ht="15">
      <c r="C22" s="1" t="s">
        <v>0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5" t="s">
        <v>23</v>
      </c>
      <c r="M22" s="5" t="s">
        <v>23</v>
      </c>
      <c r="N22" s="5" t="s">
        <v>23</v>
      </c>
    </row>
    <row r="23" spans="2:14" ht="15.75">
      <c r="B23" s="3"/>
      <c r="D23" s="57"/>
      <c r="E23" s="58" t="s">
        <v>74</v>
      </c>
      <c r="F23" s="59"/>
      <c r="H23" s="5" t="s">
        <v>23</v>
      </c>
      <c r="I23" s="5" t="s">
        <v>23</v>
      </c>
      <c r="J23" s="5" t="s">
        <v>23</v>
      </c>
      <c r="K23" s="5" t="s">
        <v>23</v>
      </c>
      <c r="L23" s="5" t="s">
        <v>23</v>
      </c>
      <c r="M23" s="5" t="s">
        <v>23</v>
      </c>
      <c r="N23" s="5" t="s">
        <v>23</v>
      </c>
    </row>
    <row r="24" spans="2:14" ht="15.75">
      <c r="B24" s="3"/>
      <c r="D24" s="8"/>
      <c r="E24" s="5"/>
      <c r="F24" s="5"/>
      <c r="H24" s="5"/>
      <c r="I24" s="5"/>
      <c r="J24" s="5"/>
      <c r="K24" s="5"/>
      <c r="L24" s="5"/>
      <c r="M24" s="5"/>
      <c r="N24" s="5"/>
    </row>
    <row r="25" spans="3:14" ht="15">
      <c r="C25" s="7" t="s">
        <v>29</v>
      </c>
      <c r="D25" s="8" t="s">
        <v>27</v>
      </c>
      <c r="E25" s="8" t="s">
        <v>32</v>
      </c>
      <c r="F25" s="8" t="s">
        <v>33</v>
      </c>
      <c r="H25" s="5" t="s">
        <v>23</v>
      </c>
      <c r="I25" s="5" t="s">
        <v>23</v>
      </c>
      <c r="J25" s="5" t="s">
        <v>23</v>
      </c>
      <c r="K25" s="5" t="s">
        <v>23</v>
      </c>
      <c r="L25" s="5" t="s">
        <v>23</v>
      </c>
      <c r="M25" s="5" t="s">
        <v>23</v>
      </c>
      <c r="N25" s="5" t="s">
        <v>23</v>
      </c>
    </row>
    <row r="26" spans="2:14" ht="15">
      <c r="B26" s="18" t="s">
        <v>98</v>
      </c>
      <c r="C26" s="56">
        <f>IF(D15=0,(D14/D12)*2000,D15)</f>
        <v>75</v>
      </c>
      <c r="D26" s="8" t="s">
        <v>28</v>
      </c>
      <c r="E26" s="8" t="s">
        <v>26</v>
      </c>
      <c r="F26" s="8" t="s">
        <v>28</v>
      </c>
      <c r="H26" s="5" t="s">
        <v>23</v>
      </c>
      <c r="I26" s="5" t="s">
        <v>23</v>
      </c>
      <c r="J26" s="5" t="s">
        <v>23</v>
      </c>
      <c r="K26" s="5" t="s">
        <v>23</v>
      </c>
      <c r="L26" s="5" t="s">
        <v>23</v>
      </c>
      <c r="M26" s="5" t="s">
        <v>23</v>
      </c>
      <c r="N26" s="5" t="s">
        <v>23</v>
      </c>
    </row>
    <row r="27" spans="2:14" ht="15">
      <c r="B27" s="1" t="s">
        <v>67</v>
      </c>
      <c r="C27" s="37">
        <v>10</v>
      </c>
      <c r="D27" s="37">
        <v>8</v>
      </c>
      <c r="E27" s="37">
        <v>9</v>
      </c>
      <c r="F27" s="37">
        <v>10</v>
      </c>
      <c r="H27" s="5" t="s">
        <v>23</v>
      </c>
      <c r="I27" s="5" t="s">
        <v>23</v>
      </c>
      <c r="J27" s="5" t="s">
        <v>23</v>
      </c>
      <c r="K27" s="5" t="s">
        <v>23</v>
      </c>
      <c r="L27" s="5" t="s">
        <v>23</v>
      </c>
      <c r="M27" s="5" t="s">
        <v>23</v>
      </c>
      <c r="N27" s="5" t="s">
        <v>23</v>
      </c>
    </row>
    <row r="28" spans="2:14" ht="15">
      <c r="B28" s="1" t="s">
        <v>30</v>
      </c>
      <c r="C28" s="37">
        <v>53</v>
      </c>
      <c r="D28" s="37">
        <v>46</v>
      </c>
      <c r="E28" s="37">
        <v>50</v>
      </c>
      <c r="F28" s="37">
        <v>53</v>
      </c>
      <c r="H28" s="5" t="s">
        <v>23</v>
      </c>
      <c r="I28" s="5" t="s">
        <v>23</v>
      </c>
      <c r="J28" s="5" t="s">
        <v>23</v>
      </c>
      <c r="K28" s="5" t="s">
        <v>23</v>
      </c>
      <c r="L28" s="5" t="s">
        <v>23</v>
      </c>
      <c r="M28" s="5" t="s">
        <v>23</v>
      </c>
      <c r="N28" s="5" t="s">
        <v>23</v>
      </c>
    </row>
    <row r="29" spans="3:14" ht="15">
      <c r="C29" s="18"/>
      <c r="D29" s="5" t="s">
        <v>23</v>
      </c>
      <c r="E29" s="5" t="s">
        <v>23</v>
      </c>
      <c r="F29" s="5" t="s">
        <v>23</v>
      </c>
      <c r="H29" s="5" t="s">
        <v>23</v>
      </c>
      <c r="I29" s="5" t="s">
        <v>23</v>
      </c>
      <c r="J29" s="5" t="s">
        <v>23</v>
      </c>
      <c r="K29" s="5" t="s">
        <v>23</v>
      </c>
      <c r="L29" s="5" t="s">
        <v>23</v>
      </c>
      <c r="M29" s="5" t="s">
        <v>23</v>
      </c>
      <c r="N29" s="5" t="s">
        <v>23</v>
      </c>
    </row>
    <row r="30" spans="2:14" ht="15">
      <c r="B30" s="18" t="s">
        <v>100</v>
      </c>
      <c r="C30" s="55">
        <v>3.5</v>
      </c>
      <c r="D30" s="5" t="s">
        <v>23</v>
      </c>
      <c r="E30" s="5" t="s">
        <v>23</v>
      </c>
      <c r="F30" s="5" t="s">
        <v>23</v>
      </c>
      <c r="H30" s="5" t="s">
        <v>23</v>
      </c>
      <c r="I30" s="5" t="s">
        <v>23</v>
      </c>
      <c r="J30" s="5" t="s">
        <v>23</v>
      </c>
      <c r="K30" s="5" t="s">
        <v>23</v>
      </c>
      <c r="L30" s="5" t="s">
        <v>23</v>
      </c>
      <c r="M30" s="5" t="s">
        <v>23</v>
      </c>
      <c r="N30" s="5" t="s">
        <v>23</v>
      </c>
    </row>
    <row r="31" spans="2:14" ht="15">
      <c r="B31" s="18" t="s">
        <v>101</v>
      </c>
      <c r="C31" s="25">
        <v>325</v>
      </c>
      <c r="D31" s="5" t="s">
        <v>23</v>
      </c>
      <c r="E31" s="5" t="s">
        <v>23</v>
      </c>
      <c r="F31" s="5" t="s">
        <v>23</v>
      </c>
      <c r="H31" s="5" t="s">
        <v>23</v>
      </c>
      <c r="I31" s="5" t="s">
        <v>23</v>
      </c>
      <c r="J31" s="5" t="s">
        <v>23</v>
      </c>
      <c r="K31" s="5" t="s">
        <v>23</v>
      </c>
      <c r="L31" s="5" t="s">
        <v>23</v>
      </c>
      <c r="M31" s="5" t="s">
        <v>23</v>
      </c>
      <c r="N31" s="5" t="s">
        <v>23</v>
      </c>
    </row>
    <row r="32" spans="4:14" ht="15">
      <c r="D32" s="5" t="s">
        <v>23</v>
      </c>
      <c r="E32" s="5" t="s">
        <v>23</v>
      </c>
      <c r="F32" s="5" t="s">
        <v>23</v>
      </c>
      <c r="H32" s="5" t="s">
        <v>23</v>
      </c>
      <c r="I32" s="20" t="s">
        <v>0</v>
      </c>
      <c r="J32" s="5" t="s">
        <v>23</v>
      </c>
      <c r="K32" s="5" t="s">
        <v>23</v>
      </c>
      <c r="L32" s="5" t="s">
        <v>23</v>
      </c>
      <c r="M32" s="5" t="s">
        <v>23</v>
      </c>
      <c r="N32" s="5" t="s">
        <v>23</v>
      </c>
    </row>
    <row r="33" spans="2:14" ht="15">
      <c r="B33" s="1" t="s">
        <v>68</v>
      </c>
      <c r="D33" s="4">
        <f>(C26+D80-E84)</f>
        <v>56.11330267083234</v>
      </c>
      <c r="E33" s="43">
        <f>(C26+D92-E96)</f>
        <v>65.98201433712866</v>
      </c>
      <c r="F33" s="4">
        <f>(C26+D105-E109)</f>
        <v>75.00000000000001</v>
      </c>
      <c r="H33" s="5" t="s">
        <v>23</v>
      </c>
      <c r="I33" s="20" t="s">
        <v>0</v>
      </c>
      <c r="J33" s="5" t="s">
        <v>23</v>
      </c>
      <c r="K33" s="5" t="s">
        <v>23</v>
      </c>
      <c r="L33" s="5" t="s">
        <v>23</v>
      </c>
      <c r="M33" s="5" t="s">
        <v>23</v>
      </c>
      <c r="N33" s="5" t="s">
        <v>23</v>
      </c>
    </row>
    <row r="34" spans="2:14" ht="15">
      <c r="B34" s="1" t="s">
        <v>31</v>
      </c>
      <c r="D34" s="50">
        <f>((C26-D33)/C26)</f>
        <v>0.2518226310555688</v>
      </c>
      <c r="E34" s="50">
        <f>((C26-E33)/C26)</f>
        <v>0.12023980883828453</v>
      </c>
      <c r="F34" s="50">
        <f>((C26-F33)/C26)</f>
        <v>-1.8947806286936006E-16</v>
      </c>
      <c r="H34" s="5" t="s">
        <v>23</v>
      </c>
      <c r="I34" s="5" t="s">
        <v>23</v>
      </c>
      <c r="J34" s="5" t="s">
        <v>23</v>
      </c>
      <c r="K34" s="5" t="s">
        <v>23</v>
      </c>
      <c r="L34" s="5" t="s">
        <v>23</v>
      </c>
      <c r="M34" s="5" t="s">
        <v>23</v>
      </c>
      <c r="N34" s="5" t="s">
        <v>23</v>
      </c>
    </row>
    <row r="35" spans="2:14" ht="15">
      <c r="B35" s="9" t="s">
        <v>25</v>
      </c>
      <c r="C35" s="9" t="s">
        <v>25</v>
      </c>
      <c r="D35" s="9" t="s">
        <v>25</v>
      </c>
      <c r="E35" s="11" t="s">
        <v>25</v>
      </c>
      <c r="F35" s="11" t="s">
        <v>25</v>
      </c>
      <c r="G35" s="11" t="s">
        <v>25</v>
      </c>
      <c r="H35" s="5" t="s">
        <v>23</v>
      </c>
      <c r="I35" s="5" t="s">
        <v>23</v>
      </c>
      <c r="J35" s="5" t="s">
        <v>23</v>
      </c>
      <c r="K35" s="5" t="s">
        <v>23</v>
      </c>
      <c r="L35" s="5" t="s">
        <v>23</v>
      </c>
      <c r="M35" s="5" t="s">
        <v>23</v>
      </c>
      <c r="N35" s="5" t="s">
        <v>23</v>
      </c>
    </row>
    <row r="36" spans="6:14" ht="15">
      <c r="F36" s="5"/>
      <c r="H36" s="5" t="s">
        <v>23</v>
      </c>
      <c r="I36" s="5" t="s">
        <v>23</v>
      </c>
      <c r="J36" s="5" t="s">
        <v>23</v>
      </c>
      <c r="K36" s="5" t="s">
        <v>23</v>
      </c>
      <c r="L36" s="5" t="s">
        <v>23</v>
      </c>
      <c r="M36" s="5" t="s">
        <v>23</v>
      </c>
      <c r="N36" s="5" t="s">
        <v>23</v>
      </c>
    </row>
    <row r="37" spans="2:14" ht="15.75">
      <c r="B37" s="69"/>
      <c r="C37" s="69"/>
      <c r="D37" s="69"/>
      <c r="E37" s="69"/>
      <c r="F37" s="5"/>
      <c r="G37" s="5"/>
      <c r="H37" s="5" t="s">
        <v>23</v>
      </c>
      <c r="I37" s="5" t="s">
        <v>23</v>
      </c>
      <c r="J37" s="5" t="s">
        <v>23</v>
      </c>
      <c r="K37" s="5" t="s">
        <v>23</v>
      </c>
      <c r="L37" s="5" t="s">
        <v>23</v>
      </c>
      <c r="M37" s="5" t="s">
        <v>23</v>
      </c>
      <c r="N37" s="5" t="s">
        <v>23</v>
      </c>
    </row>
    <row r="38" spans="6:14" ht="15">
      <c r="F38" s="5"/>
      <c r="G38" s="5"/>
      <c r="H38" s="5"/>
      <c r="I38" s="5"/>
      <c r="J38" s="5"/>
      <c r="K38" s="5"/>
      <c r="L38" s="5"/>
      <c r="M38" s="5"/>
      <c r="N38" s="5"/>
    </row>
    <row r="39" spans="3:14" ht="15">
      <c r="C39" s="7"/>
      <c r="F39" s="5"/>
      <c r="G39" s="5"/>
      <c r="H39" s="5" t="s">
        <v>23</v>
      </c>
      <c r="I39" s="5" t="s">
        <v>23</v>
      </c>
      <c r="J39" s="5" t="s">
        <v>23</v>
      </c>
      <c r="K39" s="5" t="s">
        <v>23</v>
      </c>
      <c r="L39" s="5" t="s">
        <v>23</v>
      </c>
      <c r="M39" s="5" t="s">
        <v>23</v>
      </c>
      <c r="N39" s="5" t="s">
        <v>23</v>
      </c>
    </row>
    <row r="40" spans="3:14" ht="15">
      <c r="C40" s="4"/>
      <c r="F40" s="5"/>
      <c r="G40" s="5"/>
      <c r="H40" s="5" t="s">
        <v>23</v>
      </c>
      <c r="I40" s="5" t="s">
        <v>23</v>
      </c>
      <c r="J40" s="5" t="s">
        <v>23</v>
      </c>
      <c r="K40" s="5" t="s">
        <v>23</v>
      </c>
      <c r="L40" s="5" t="s">
        <v>23</v>
      </c>
      <c r="M40" s="5" t="s">
        <v>23</v>
      </c>
      <c r="N40" s="5" t="s">
        <v>23</v>
      </c>
    </row>
    <row r="41" spans="3:14" ht="15">
      <c r="C41" s="38"/>
      <c r="F41" s="5"/>
      <c r="G41" s="5"/>
      <c r="H41" s="5" t="s">
        <v>23</v>
      </c>
      <c r="I41" s="5" t="s">
        <v>23</v>
      </c>
      <c r="J41" s="5" t="s">
        <v>23</v>
      </c>
      <c r="K41" s="5" t="s">
        <v>23</v>
      </c>
      <c r="L41" s="5" t="s">
        <v>23</v>
      </c>
      <c r="M41" s="5" t="s">
        <v>23</v>
      </c>
      <c r="N41" s="5" t="s">
        <v>23</v>
      </c>
    </row>
    <row r="42" spans="3:14" ht="15">
      <c r="C42" s="38"/>
      <c r="F42" s="5"/>
      <c r="G42" s="5"/>
      <c r="H42" s="5" t="s">
        <v>23</v>
      </c>
      <c r="I42" s="5" t="s">
        <v>23</v>
      </c>
      <c r="J42" s="5" t="s">
        <v>23</v>
      </c>
      <c r="K42" s="5" t="s">
        <v>23</v>
      </c>
      <c r="L42" s="5" t="s">
        <v>23</v>
      </c>
      <c r="M42" s="5" t="s">
        <v>23</v>
      </c>
      <c r="N42" s="5" t="s">
        <v>23</v>
      </c>
    </row>
    <row r="43" spans="6:14" ht="15">
      <c r="F43" s="5"/>
      <c r="G43" s="5"/>
      <c r="H43" s="5" t="s">
        <v>23</v>
      </c>
      <c r="I43" s="5" t="s">
        <v>23</v>
      </c>
      <c r="J43" s="5" t="s">
        <v>23</v>
      </c>
      <c r="K43" s="5" t="s">
        <v>23</v>
      </c>
      <c r="L43" s="5" t="s">
        <v>23</v>
      </c>
      <c r="M43" s="5" t="s">
        <v>23</v>
      </c>
      <c r="N43" s="5" t="s">
        <v>23</v>
      </c>
    </row>
    <row r="44" spans="3:14" ht="15">
      <c r="C44" s="4"/>
      <c r="F44" s="5"/>
      <c r="G44" s="5"/>
      <c r="H44" s="5" t="s">
        <v>23</v>
      </c>
      <c r="I44" s="5" t="s">
        <v>23</v>
      </c>
      <c r="J44" s="5" t="s">
        <v>23</v>
      </c>
      <c r="K44" s="5" t="s">
        <v>23</v>
      </c>
      <c r="L44" s="5" t="s">
        <v>23</v>
      </c>
      <c r="M44" s="5" t="s">
        <v>23</v>
      </c>
      <c r="N44" s="5" t="s">
        <v>23</v>
      </c>
    </row>
    <row r="45" spans="3:14" ht="15">
      <c r="C45" s="4"/>
      <c r="F45" s="5"/>
      <c r="G45" s="5"/>
      <c r="H45" s="5" t="s">
        <v>23</v>
      </c>
      <c r="I45" s="5" t="s">
        <v>23</v>
      </c>
      <c r="J45" s="5" t="s">
        <v>23</v>
      </c>
      <c r="K45" s="5" t="s">
        <v>23</v>
      </c>
      <c r="L45" s="5" t="s">
        <v>23</v>
      </c>
      <c r="M45" s="5" t="s">
        <v>23</v>
      </c>
      <c r="N45" s="5" t="s">
        <v>23</v>
      </c>
    </row>
    <row r="46" spans="6:14" ht="15">
      <c r="F46" s="5"/>
      <c r="G46" s="5"/>
      <c r="H46" s="5" t="s">
        <v>23</v>
      </c>
      <c r="I46" s="5" t="s">
        <v>23</v>
      </c>
      <c r="J46" s="5" t="s">
        <v>23</v>
      </c>
      <c r="K46" s="5" t="s">
        <v>23</v>
      </c>
      <c r="L46" s="5" t="s">
        <v>23</v>
      </c>
      <c r="M46" s="5" t="s">
        <v>23</v>
      </c>
      <c r="N46" s="5" t="s">
        <v>23</v>
      </c>
    </row>
    <row r="47" spans="6:14" ht="15">
      <c r="F47" s="5"/>
      <c r="G47" s="5"/>
      <c r="H47" s="5" t="s">
        <v>23</v>
      </c>
      <c r="I47" s="5" t="s">
        <v>23</v>
      </c>
      <c r="J47" s="5" t="s">
        <v>23</v>
      </c>
      <c r="K47" s="5" t="s">
        <v>23</v>
      </c>
      <c r="L47" s="5" t="s">
        <v>23</v>
      </c>
      <c r="M47" s="5" t="s">
        <v>23</v>
      </c>
      <c r="N47" s="5" t="s">
        <v>23</v>
      </c>
    </row>
    <row r="48" spans="4:14" ht="15">
      <c r="D48" s="7"/>
      <c r="F48" s="5"/>
      <c r="G48" s="5"/>
      <c r="H48" s="5" t="s">
        <v>23</v>
      </c>
      <c r="I48" s="5" t="s">
        <v>23</v>
      </c>
      <c r="J48" s="5" t="s">
        <v>23</v>
      </c>
      <c r="K48" s="5" t="s">
        <v>23</v>
      </c>
      <c r="L48" s="5" t="s">
        <v>23</v>
      </c>
      <c r="M48" s="5" t="s">
        <v>23</v>
      </c>
      <c r="N48" s="5" t="s">
        <v>23</v>
      </c>
    </row>
    <row r="49" spans="2:14" ht="15">
      <c r="B49" s="9"/>
      <c r="C49" s="9"/>
      <c r="D49" s="9"/>
      <c r="F49" s="5"/>
      <c r="G49" s="5"/>
      <c r="H49" s="5" t="s">
        <v>23</v>
      </c>
      <c r="I49" s="5" t="s">
        <v>23</v>
      </c>
      <c r="J49" s="5" t="s">
        <v>23</v>
      </c>
      <c r="K49" s="5" t="s">
        <v>23</v>
      </c>
      <c r="L49" s="5" t="s">
        <v>23</v>
      </c>
      <c r="M49" s="5" t="s">
        <v>23</v>
      </c>
      <c r="N49" s="5" t="s">
        <v>23</v>
      </c>
    </row>
    <row r="50" spans="6:14" ht="15">
      <c r="F50" s="5"/>
      <c r="G50" s="5"/>
      <c r="H50" s="5" t="s">
        <v>23</v>
      </c>
      <c r="I50" s="5" t="s">
        <v>23</v>
      </c>
      <c r="J50" s="5" t="s">
        <v>23</v>
      </c>
      <c r="K50" s="5" t="s">
        <v>23</v>
      </c>
      <c r="L50" s="5" t="s">
        <v>23</v>
      </c>
      <c r="M50" s="5" t="s">
        <v>23</v>
      </c>
      <c r="N50" s="5" t="s">
        <v>23</v>
      </c>
    </row>
    <row r="51" spans="2:14" ht="15.75">
      <c r="B51" s="69"/>
      <c r="C51" s="69"/>
      <c r="D51" s="69"/>
      <c r="E51" s="69"/>
      <c r="F51" s="5"/>
      <c r="G51" s="5"/>
      <c r="H51" s="5" t="s">
        <v>23</v>
      </c>
      <c r="I51" s="5" t="s">
        <v>23</v>
      </c>
      <c r="J51" s="5" t="s">
        <v>23</v>
      </c>
      <c r="K51" s="5" t="s">
        <v>23</v>
      </c>
      <c r="L51" s="5" t="s">
        <v>23</v>
      </c>
      <c r="M51" s="5" t="s">
        <v>23</v>
      </c>
      <c r="N51" s="5" t="s">
        <v>23</v>
      </c>
    </row>
    <row r="52" spans="3:14" ht="15">
      <c r="C52" s="7"/>
      <c r="F52" s="5"/>
      <c r="G52" s="5"/>
      <c r="H52" s="5" t="s">
        <v>23</v>
      </c>
      <c r="I52" s="5" t="s">
        <v>23</v>
      </c>
      <c r="J52" s="5" t="s">
        <v>23</v>
      </c>
      <c r="K52" s="5" t="s">
        <v>23</v>
      </c>
      <c r="L52" s="5" t="s">
        <v>23</v>
      </c>
      <c r="M52" s="5" t="s">
        <v>23</v>
      </c>
      <c r="N52" s="5" t="s">
        <v>23</v>
      </c>
    </row>
    <row r="53" spans="3:14" ht="15">
      <c r="C53" s="4"/>
      <c r="F53" s="5"/>
      <c r="G53" s="5"/>
      <c r="H53" s="5" t="s">
        <v>23</v>
      </c>
      <c r="I53" s="5" t="s">
        <v>23</v>
      </c>
      <c r="J53" s="5" t="s">
        <v>23</v>
      </c>
      <c r="K53" s="5" t="s">
        <v>23</v>
      </c>
      <c r="L53" s="5" t="s">
        <v>23</v>
      </c>
      <c r="M53" s="5" t="s">
        <v>23</v>
      </c>
      <c r="N53" s="5" t="s">
        <v>23</v>
      </c>
    </row>
    <row r="54" spans="3:14" ht="15">
      <c r="C54" s="38"/>
      <c r="F54" s="5"/>
      <c r="G54" s="5"/>
      <c r="H54" s="5" t="s">
        <v>23</v>
      </c>
      <c r="I54" s="5" t="s">
        <v>23</v>
      </c>
      <c r="J54" s="5" t="s">
        <v>23</v>
      </c>
      <c r="K54" s="5" t="s">
        <v>23</v>
      </c>
      <c r="L54" s="5" t="s">
        <v>23</v>
      </c>
      <c r="M54" s="5" t="s">
        <v>23</v>
      </c>
      <c r="N54" s="5" t="s">
        <v>23</v>
      </c>
    </row>
    <row r="55" spans="3:14" ht="15">
      <c r="C55" s="38"/>
      <c r="F55" s="5"/>
      <c r="G55" s="5"/>
      <c r="H55" s="5" t="s">
        <v>23</v>
      </c>
      <c r="I55" s="5" t="s">
        <v>23</v>
      </c>
      <c r="J55" s="5" t="s">
        <v>23</v>
      </c>
      <c r="K55" s="5" t="s">
        <v>23</v>
      </c>
      <c r="L55" s="5" t="s">
        <v>23</v>
      </c>
      <c r="M55" s="5" t="s">
        <v>23</v>
      </c>
      <c r="N55" s="5" t="s">
        <v>23</v>
      </c>
    </row>
    <row r="56" spans="6:14" ht="15">
      <c r="F56" s="5"/>
      <c r="G56" s="5"/>
      <c r="H56" s="5" t="s">
        <v>23</v>
      </c>
      <c r="I56" s="5" t="s">
        <v>23</v>
      </c>
      <c r="J56" s="5" t="s">
        <v>23</v>
      </c>
      <c r="K56" s="5" t="s">
        <v>23</v>
      </c>
      <c r="L56" s="5" t="s">
        <v>23</v>
      </c>
      <c r="M56" s="5" t="s">
        <v>23</v>
      </c>
      <c r="N56" s="5" t="s">
        <v>23</v>
      </c>
    </row>
    <row r="57" spans="3:14" ht="15">
      <c r="C57" s="4"/>
      <c r="F57" s="5"/>
      <c r="G57" s="5"/>
      <c r="H57" s="5" t="s">
        <v>23</v>
      </c>
      <c r="I57" s="5" t="s">
        <v>23</v>
      </c>
      <c r="J57" s="5" t="s">
        <v>23</v>
      </c>
      <c r="K57" s="5" t="s">
        <v>23</v>
      </c>
      <c r="L57" s="5" t="s">
        <v>23</v>
      </c>
      <c r="M57" s="5" t="s">
        <v>23</v>
      </c>
      <c r="N57" s="5" t="s">
        <v>23</v>
      </c>
    </row>
    <row r="58" spans="3:14" ht="15">
      <c r="C58" s="4"/>
      <c r="F58" s="5"/>
      <c r="G58" s="5"/>
      <c r="H58" s="5" t="s">
        <v>23</v>
      </c>
      <c r="I58" s="5" t="s">
        <v>23</v>
      </c>
      <c r="J58" s="5" t="s">
        <v>23</v>
      </c>
      <c r="K58" s="5" t="s">
        <v>23</v>
      </c>
      <c r="L58" s="5" t="s">
        <v>23</v>
      </c>
      <c r="M58" s="5" t="s">
        <v>23</v>
      </c>
      <c r="N58" s="5" t="s">
        <v>23</v>
      </c>
    </row>
    <row r="59" spans="6:14" ht="15">
      <c r="F59" s="5"/>
      <c r="G59" s="5"/>
      <c r="H59" s="5" t="s">
        <v>23</v>
      </c>
      <c r="I59" s="5" t="s">
        <v>23</v>
      </c>
      <c r="J59" s="5" t="s">
        <v>23</v>
      </c>
      <c r="K59" s="5" t="s">
        <v>23</v>
      </c>
      <c r="L59" s="5" t="s">
        <v>23</v>
      </c>
      <c r="M59" s="5" t="s">
        <v>23</v>
      </c>
      <c r="N59" s="5" t="s">
        <v>23</v>
      </c>
    </row>
    <row r="60" spans="6:14" ht="15">
      <c r="F60" s="5"/>
      <c r="G60" s="5"/>
      <c r="H60" s="5" t="s">
        <v>23</v>
      </c>
      <c r="I60" s="5" t="s">
        <v>23</v>
      </c>
      <c r="J60" s="5" t="s">
        <v>23</v>
      </c>
      <c r="K60" s="5" t="s">
        <v>23</v>
      </c>
      <c r="L60" s="5" t="s">
        <v>23</v>
      </c>
      <c r="M60" s="5" t="s">
        <v>23</v>
      </c>
      <c r="N60" s="5" t="s">
        <v>23</v>
      </c>
    </row>
    <row r="61" spans="4:14" ht="15">
      <c r="D61" s="7"/>
      <c r="F61" s="5"/>
      <c r="G61" s="5"/>
      <c r="H61" s="5" t="s">
        <v>23</v>
      </c>
      <c r="I61" s="5" t="s">
        <v>23</v>
      </c>
      <c r="J61" s="5" t="s">
        <v>23</v>
      </c>
      <c r="K61" s="5" t="s">
        <v>23</v>
      </c>
      <c r="L61" s="5" t="s">
        <v>23</v>
      </c>
      <c r="M61" s="5" t="s">
        <v>23</v>
      </c>
      <c r="N61" s="5" t="s">
        <v>23</v>
      </c>
    </row>
    <row r="62" spans="2:14" ht="15">
      <c r="B62" s="9"/>
      <c r="C62" s="9"/>
      <c r="D62" s="9"/>
      <c r="F62" s="5"/>
      <c r="G62" s="5"/>
      <c r="H62" s="5" t="s">
        <v>23</v>
      </c>
      <c r="I62" s="5" t="s">
        <v>23</v>
      </c>
      <c r="J62" s="5" t="s">
        <v>23</v>
      </c>
      <c r="K62" s="5" t="s">
        <v>23</v>
      </c>
      <c r="L62" s="5" t="s">
        <v>23</v>
      </c>
      <c r="M62" s="5" t="s">
        <v>23</v>
      </c>
      <c r="N62" s="5" t="s">
        <v>23</v>
      </c>
    </row>
    <row r="63" spans="5:14" ht="15">
      <c r="E63" s="5" t="s">
        <v>23</v>
      </c>
      <c r="F63" s="5" t="s">
        <v>23</v>
      </c>
      <c r="G63" s="5" t="s">
        <v>23</v>
      </c>
      <c r="H63" s="5" t="s">
        <v>23</v>
      </c>
      <c r="I63" s="5" t="s">
        <v>23</v>
      </c>
      <c r="J63" s="5" t="s">
        <v>23</v>
      </c>
      <c r="K63" s="5" t="s">
        <v>23</v>
      </c>
      <c r="L63" s="5" t="s">
        <v>23</v>
      </c>
      <c r="M63" s="5" t="s">
        <v>23</v>
      </c>
      <c r="N63" s="5" t="s">
        <v>23</v>
      </c>
    </row>
    <row r="64" spans="5:14" ht="15">
      <c r="E64" s="5" t="s">
        <v>23</v>
      </c>
      <c r="F64" s="5" t="s">
        <v>23</v>
      </c>
      <c r="G64" s="5" t="s">
        <v>23</v>
      </c>
      <c r="H64" s="5" t="s">
        <v>23</v>
      </c>
      <c r="I64" s="5" t="s">
        <v>23</v>
      </c>
      <c r="J64" s="5" t="s">
        <v>23</v>
      </c>
      <c r="K64" s="5" t="s">
        <v>23</v>
      </c>
      <c r="L64" s="5" t="s">
        <v>23</v>
      </c>
      <c r="M64" s="5" t="s">
        <v>23</v>
      </c>
      <c r="N64" s="5" t="s">
        <v>23</v>
      </c>
    </row>
    <row r="65" spans="5:14" ht="15">
      <c r="E65" s="5" t="s">
        <v>23</v>
      </c>
      <c r="F65" s="5" t="s">
        <v>23</v>
      </c>
      <c r="G65" s="5" t="s">
        <v>23</v>
      </c>
      <c r="H65" s="5" t="s">
        <v>23</v>
      </c>
      <c r="I65" s="5" t="s">
        <v>23</v>
      </c>
      <c r="J65" s="5" t="s">
        <v>23</v>
      </c>
      <c r="K65" s="5" t="s">
        <v>23</v>
      </c>
      <c r="L65" s="5" t="s">
        <v>23</v>
      </c>
      <c r="M65" s="5" t="s">
        <v>23</v>
      </c>
      <c r="N65" s="5" t="s">
        <v>23</v>
      </c>
    </row>
    <row r="66" spans="5:14" ht="15">
      <c r="E66" s="5" t="s">
        <v>23</v>
      </c>
      <c r="F66" s="5" t="s">
        <v>23</v>
      </c>
      <c r="G66" s="5" t="s">
        <v>23</v>
      </c>
      <c r="H66" s="5" t="s">
        <v>23</v>
      </c>
      <c r="I66" s="5" t="s">
        <v>23</v>
      </c>
      <c r="J66" s="5" t="s">
        <v>23</v>
      </c>
      <c r="K66" s="5" t="s">
        <v>23</v>
      </c>
      <c r="L66" s="5" t="s">
        <v>23</v>
      </c>
      <c r="M66" s="5" t="s">
        <v>23</v>
      </c>
      <c r="N66" s="5" t="s">
        <v>23</v>
      </c>
    </row>
    <row r="67" spans="5:14" ht="15">
      <c r="E67" s="5" t="s">
        <v>23</v>
      </c>
      <c r="F67" s="5" t="s">
        <v>23</v>
      </c>
      <c r="G67" s="5" t="s">
        <v>23</v>
      </c>
      <c r="H67" s="5" t="s">
        <v>23</v>
      </c>
      <c r="I67" s="5" t="s">
        <v>23</v>
      </c>
      <c r="J67" s="5" t="s">
        <v>23</v>
      </c>
      <c r="K67" s="5" t="s">
        <v>23</v>
      </c>
      <c r="L67" s="5" t="s">
        <v>23</v>
      </c>
      <c r="M67" s="5" t="s">
        <v>23</v>
      </c>
      <c r="N67" s="5" t="s">
        <v>23</v>
      </c>
    </row>
    <row r="68" spans="5:14" ht="15">
      <c r="E68" s="5" t="s">
        <v>23</v>
      </c>
      <c r="F68" s="5" t="s">
        <v>23</v>
      </c>
      <c r="G68" s="5" t="s">
        <v>23</v>
      </c>
      <c r="H68" s="5" t="s">
        <v>23</v>
      </c>
      <c r="I68" s="5" t="s">
        <v>23</v>
      </c>
      <c r="J68" s="5" t="s">
        <v>23</v>
      </c>
      <c r="K68" s="5" t="s">
        <v>23</v>
      </c>
      <c r="L68" s="5" t="s">
        <v>23</v>
      </c>
      <c r="M68" s="5" t="s">
        <v>23</v>
      </c>
      <c r="N68" s="5" t="s">
        <v>23</v>
      </c>
    </row>
    <row r="69" spans="5:14" ht="15">
      <c r="E69" s="5" t="s">
        <v>23</v>
      </c>
      <c r="F69" s="5" t="s">
        <v>23</v>
      </c>
      <c r="G69" s="5" t="s">
        <v>23</v>
      </c>
      <c r="H69" s="5" t="s">
        <v>23</v>
      </c>
      <c r="I69" s="5" t="s">
        <v>23</v>
      </c>
      <c r="J69" s="5" t="s">
        <v>23</v>
      </c>
      <c r="K69" s="5" t="s">
        <v>23</v>
      </c>
      <c r="L69" s="5" t="s">
        <v>23</v>
      </c>
      <c r="M69" s="5" t="s">
        <v>23</v>
      </c>
      <c r="N69" s="5" t="s">
        <v>23</v>
      </c>
    </row>
    <row r="70" spans="5:14" ht="15">
      <c r="E70" s="5" t="s">
        <v>23</v>
      </c>
      <c r="F70" s="5" t="s">
        <v>23</v>
      </c>
      <c r="G70" s="5" t="s">
        <v>23</v>
      </c>
      <c r="H70" s="5" t="s">
        <v>23</v>
      </c>
      <c r="I70" s="5" t="s">
        <v>23</v>
      </c>
      <c r="J70" s="5" t="s">
        <v>23</v>
      </c>
      <c r="K70" s="5" t="s">
        <v>23</v>
      </c>
      <c r="L70" s="5" t="s">
        <v>23</v>
      </c>
      <c r="M70" s="5" t="s">
        <v>23</v>
      </c>
      <c r="N70" s="5" t="s">
        <v>23</v>
      </c>
    </row>
    <row r="71" spans="5:14" ht="15">
      <c r="E71" s="5" t="s">
        <v>23</v>
      </c>
      <c r="F71" s="5" t="s">
        <v>23</v>
      </c>
      <c r="G71" s="5" t="s">
        <v>23</v>
      </c>
      <c r="H71" s="5" t="s">
        <v>23</v>
      </c>
      <c r="I71" s="5" t="s">
        <v>23</v>
      </c>
      <c r="J71" s="5" t="s">
        <v>23</v>
      </c>
      <c r="K71" s="5" t="s">
        <v>23</v>
      </c>
      <c r="L71" s="5" t="s">
        <v>23</v>
      </c>
      <c r="M71" s="5" t="s">
        <v>23</v>
      </c>
      <c r="N71" s="5" t="s">
        <v>23</v>
      </c>
    </row>
    <row r="72" spans="5:14" ht="15">
      <c r="E72" s="5" t="s">
        <v>23</v>
      </c>
      <c r="F72" s="5" t="s">
        <v>23</v>
      </c>
      <c r="G72" s="5" t="s">
        <v>23</v>
      </c>
      <c r="H72" s="5" t="s">
        <v>23</v>
      </c>
      <c r="I72" s="5" t="s">
        <v>23</v>
      </c>
      <c r="J72" s="5" t="s">
        <v>23</v>
      </c>
      <c r="K72" s="5" t="s">
        <v>23</v>
      </c>
      <c r="L72" s="5" t="s">
        <v>23</v>
      </c>
      <c r="M72" s="5" t="s">
        <v>23</v>
      </c>
      <c r="N72" s="5" t="s">
        <v>23</v>
      </c>
    </row>
    <row r="73" spans="5:14" ht="15">
      <c r="E73" s="5" t="s">
        <v>23</v>
      </c>
      <c r="F73" s="5" t="s">
        <v>23</v>
      </c>
      <c r="G73" s="5" t="s">
        <v>23</v>
      </c>
      <c r="H73" s="5" t="s">
        <v>23</v>
      </c>
      <c r="I73" s="5" t="s">
        <v>23</v>
      </c>
      <c r="J73" s="5" t="s">
        <v>23</v>
      </c>
      <c r="K73" s="5" t="s">
        <v>23</v>
      </c>
      <c r="L73" s="5" t="s">
        <v>23</v>
      </c>
      <c r="M73" s="5" t="s">
        <v>23</v>
      </c>
      <c r="N73" s="5" t="s">
        <v>23</v>
      </c>
    </row>
    <row r="74" spans="5:14" ht="15">
      <c r="E74" s="5" t="s">
        <v>23</v>
      </c>
      <c r="F74" s="5" t="s">
        <v>23</v>
      </c>
      <c r="G74" s="5" t="s">
        <v>23</v>
      </c>
      <c r="H74" s="5" t="s">
        <v>23</v>
      </c>
      <c r="I74" s="5" t="s">
        <v>23</v>
      </c>
      <c r="J74" s="5" t="s">
        <v>23</v>
      </c>
      <c r="K74" s="5" t="s">
        <v>23</v>
      </c>
      <c r="L74" s="5" t="s">
        <v>23</v>
      </c>
      <c r="M74" s="5" t="s">
        <v>23</v>
      </c>
      <c r="N74" s="5" t="s">
        <v>23</v>
      </c>
    </row>
    <row r="75" spans="5:14" ht="15">
      <c r="E75" s="5" t="s">
        <v>23</v>
      </c>
      <c r="F75" s="5" t="s">
        <v>23</v>
      </c>
      <c r="G75" s="5" t="s">
        <v>23</v>
      </c>
      <c r="H75" s="5" t="s">
        <v>23</v>
      </c>
      <c r="I75" s="5" t="s">
        <v>23</v>
      </c>
      <c r="J75" s="5" t="s">
        <v>23</v>
      </c>
      <c r="K75" s="5" t="s">
        <v>23</v>
      </c>
      <c r="L75" s="5" t="s">
        <v>23</v>
      </c>
      <c r="M75" s="5" t="s">
        <v>23</v>
      </c>
      <c r="N75" s="5" t="s">
        <v>23</v>
      </c>
    </row>
    <row r="76" spans="5:14" ht="15">
      <c r="E76" s="5" t="s">
        <v>23</v>
      </c>
      <c r="F76" s="5" t="s">
        <v>23</v>
      </c>
      <c r="G76" s="5" t="s">
        <v>23</v>
      </c>
      <c r="H76" s="5" t="s">
        <v>23</v>
      </c>
      <c r="I76" s="5" t="s">
        <v>23</v>
      </c>
      <c r="J76" s="5" t="s">
        <v>23</v>
      </c>
      <c r="K76" s="5" t="s">
        <v>23</v>
      </c>
      <c r="L76" s="5" t="s">
        <v>23</v>
      </c>
      <c r="M76" s="5" t="s">
        <v>23</v>
      </c>
      <c r="N76" s="5" t="s">
        <v>23</v>
      </c>
    </row>
    <row r="77" spans="2:14" ht="15">
      <c r="B77" s="1" t="s">
        <v>34</v>
      </c>
      <c r="E77" s="5" t="s">
        <v>23</v>
      </c>
      <c r="F77" s="5" t="s">
        <v>23</v>
      </c>
      <c r="G77" s="5" t="s">
        <v>23</v>
      </c>
      <c r="H77" s="5" t="s">
        <v>23</v>
      </c>
      <c r="I77" s="5" t="s">
        <v>23</v>
      </c>
      <c r="J77" s="5" t="s">
        <v>23</v>
      </c>
      <c r="K77" s="5" t="s">
        <v>23</v>
      </c>
      <c r="L77" s="5" t="s">
        <v>23</v>
      </c>
      <c r="M77" s="5" t="s">
        <v>23</v>
      </c>
      <c r="N77" s="5" t="s">
        <v>23</v>
      </c>
    </row>
    <row r="78" spans="4:14" ht="15">
      <c r="D78" s="1">
        <f>(D28*20-(8.6*D27*20))/-2.8733</f>
        <v>158.70253715240315</v>
      </c>
      <c r="E78" s="20" t="s">
        <v>0</v>
      </c>
      <c r="F78" s="5" t="s">
        <v>23</v>
      </c>
      <c r="G78" s="5" t="s">
        <v>23</v>
      </c>
      <c r="H78" s="5" t="s">
        <v>23</v>
      </c>
      <c r="I78" s="5" t="s">
        <v>23</v>
      </c>
      <c r="J78" s="5" t="s">
        <v>23</v>
      </c>
      <c r="K78" s="5" t="s">
        <v>23</v>
      </c>
      <c r="L78" s="5" t="s">
        <v>23</v>
      </c>
      <c r="M78" s="5" t="s">
        <v>23</v>
      </c>
      <c r="N78" s="5" t="s">
        <v>23</v>
      </c>
    </row>
    <row r="79" spans="4:14" ht="15">
      <c r="D79" s="1">
        <f>(D28*20-(D78*0.68))/0.78</f>
        <v>1041.1311214568793</v>
      </c>
      <c r="E79" s="5" t="s">
        <v>23</v>
      </c>
      <c r="F79" s="5" t="s">
        <v>23</v>
      </c>
      <c r="G79" s="5" t="s">
        <v>23</v>
      </c>
      <c r="H79" s="5" t="s">
        <v>23</v>
      </c>
      <c r="I79" s="5" t="s">
        <v>23</v>
      </c>
      <c r="J79" s="5" t="s">
        <v>23</v>
      </c>
      <c r="K79" s="5" t="s">
        <v>23</v>
      </c>
      <c r="L79" s="5" t="s">
        <v>23</v>
      </c>
      <c r="M79" s="5" t="s">
        <v>23</v>
      </c>
      <c r="N79" s="5" t="s">
        <v>23</v>
      </c>
    </row>
    <row r="80" spans="4:14" ht="15">
      <c r="D80" s="1">
        <f>(D78*C31/2000)+(D79*C30/56)</f>
        <v>90.85985737832047</v>
      </c>
      <c r="E80" s="5" t="s">
        <v>23</v>
      </c>
      <c r="F80" s="5" t="s">
        <v>23</v>
      </c>
      <c r="G80" s="5" t="s">
        <v>23</v>
      </c>
      <c r="H80" s="5" t="s">
        <v>23</v>
      </c>
      <c r="I80" s="5" t="s">
        <v>23</v>
      </c>
      <c r="J80" s="5" t="s">
        <v>23</v>
      </c>
      <c r="K80" s="5" t="s">
        <v>23</v>
      </c>
      <c r="L80" s="5" t="s">
        <v>23</v>
      </c>
      <c r="M80" s="5" t="s">
        <v>23</v>
      </c>
      <c r="N80" s="5" t="s">
        <v>23</v>
      </c>
    </row>
    <row r="81" spans="4:14" ht="15">
      <c r="D81" s="1" t="s">
        <v>0</v>
      </c>
      <c r="E81" s="5" t="s">
        <v>23</v>
      </c>
      <c r="F81" s="5" t="s">
        <v>23</v>
      </c>
      <c r="G81" s="5" t="s">
        <v>23</v>
      </c>
      <c r="H81" s="5" t="s">
        <v>23</v>
      </c>
      <c r="I81" s="5" t="s">
        <v>23</v>
      </c>
      <c r="J81" s="5" t="s">
        <v>23</v>
      </c>
      <c r="K81" s="5" t="s">
        <v>23</v>
      </c>
      <c r="L81" s="5" t="s">
        <v>23</v>
      </c>
      <c r="M81" s="5" t="s">
        <v>23</v>
      </c>
      <c r="N81" s="5" t="s">
        <v>23</v>
      </c>
    </row>
    <row r="82" spans="2:14" ht="15">
      <c r="B82" s="1" t="s">
        <v>35</v>
      </c>
      <c r="E82" s="24">
        <f>(C28*20-(8.6*C27*20))/-2.8733</f>
        <v>229.70104061532038</v>
      </c>
      <c r="F82" s="5" t="s">
        <v>23</v>
      </c>
      <c r="G82" s="5" t="s">
        <v>23</v>
      </c>
      <c r="H82" s="5" t="s">
        <v>23</v>
      </c>
      <c r="I82" s="5" t="s">
        <v>23</v>
      </c>
      <c r="J82" s="5" t="s">
        <v>23</v>
      </c>
      <c r="K82" s="5" t="s">
        <v>23</v>
      </c>
      <c r="L82" s="5" t="s">
        <v>23</v>
      </c>
      <c r="M82" s="5" t="s">
        <v>23</v>
      </c>
      <c r="N82" s="5" t="s">
        <v>23</v>
      </c>
    </row>
    <row r="83" spans="2:14" ht="15">
      <c r="B83" s="1" t="s">
        <v>36</v>
      </c>
      <c r="E83" s="21">
        <f>(C28*20-(E82*0.68))/0.78</f>
        <v>1158.722169719977</v>
      </c>
      <c r="F83" s="5" t="s">
        <v>23</v>
      </c>
      <c r="G83" s="5" t="s">
        <v>23</v>
      </c>
      <c r="H83" s="5" t="s">
        <v>23</v>
      </c>
      <c r="I83" s="5" t="s">
        <v>23</v>
      </c>
      <c r="J83" s="5" t="s">
        <v>23</v>
      </c>
      <c r="K83" s="5" t="s">
        <v>23</v>
      </c>
      <c r="L83" s="5" t="s">
        <v>23</v>
      </c>
      <c r="M83" s="5" t="s">
        <v>23</v>
      </c>
      <c r="N83" s="5" t="s">
        <v>23</v>
      </c>
    </row>
    <row r="84" spans="2:14" ht="15">
      <c r="B84" s="1" t="s">
        <v>37</v>
      </c>
      <c r="E84" s="21">
        <f>(E82*C31/2000)+(E83*C30/56)</f>
        <v>109.74655470748813</v>
      </c>
      <c r="F84" s="5" t="s">
        <v>23</v>
      </c>
      <c r="G84" s="5" t="s">
        <v>23</v>
      </c>
      <c r="H84" s="5" t="s">
        <v>23</v>
      </c>
      <c r="I84" s="5" t="s">
        <v>23</v>
      </c>
      <c r="J84" s="5" t="s">
        <v>23</v>
      </c>
      <c r="K84" s="5" t="s">
        <v>23</v>
      </c>
      <c r="L84" s="5" t="s">
        <v>23</v>
      </c>
      <c r="M84" s="5" t="s">
        <v>23</v>
      </c>
      <c r="N84" s="5" t="s">
        <v>23</v>
      </c>
    </row>
    <row r="85" spans="5:14" ht="15">
      <c r="E85" s="5" t="s">
        <v>23</v>
      </c>
      <c r="F85" s="5" t="s">
        <v>23</v>
      </c>
      <c r="G85" s="5" t="s">
        <v>23</v>
      </c>
      <c r="H85" s="5" t="s">
        <v>23</v>
      </c>
      <c r="I85" s="5" t="s">
        <v>23</v>
      </c>
      <c r="J85" s="5" t="s">
        <v>23</v>
      </c>
      <c r="K85" s="5" t="s">
        <v>23</v>
      </c>
      <c r="L85" s="5" t="s">
        <v>23</v>
      </c>
      <c r="M85" s="5" t="s">
        <v>23</v>
      </c>
      <c r="N85" s="5" t="s">
        <v>23</v>
      </c>
    </row>
    <row r="86" spans="5:14" ht="15">
      <c r="E86" s="5" t="s">
        <v>23</v>
      </c>
      <c r="F86" s="5" t="s">
        <v>23</v>
      </c>
      <c r="G86" s="5" t="s">
        <v>23</v>
      </c>
      <c r="H86" s="5" t="s">
        <v>23</v>
      </c>
      <c r="I86" s="5" t="s">
        <v>23</v>
      </c>
      <c r="J86" s="5" t="s">
        <v>23</v>
      </c>
      <c r="K86" s="5" t="s">
        <v>23</v>
      </c>
      <c r="L86" s="5" t="s">
        <v>23</v>
      </c>
      <c r="M86" s="5" t="s">
        <v>23</v>
      </c>
      <c r="N86" s="5" t="s">
        <v>23</v>
      </c>
    </row>
    <row r="87" spans="5:14" ht="15">
      <c r="E87" s="5" t="s">
        <v>23</v>
      </c>
      <c r="F87" s="5" t="s">
        <v>23</v>
      </c>
      <c r="G87" s="5" t="s">
        <v>23</v>
      </c>
      <c r="H87" s="5" t="s">
        <v>23</v>
      </c>
      <c r="I87" s="5" t="s">
        <v>23</v>
      </c>
      <c r="J87" s="5" t="s">
        <v>23</v>
      </c>
      <c r="K87" s="5" t="s">
        <v>23</v>
      </c>
      <c r="L87" s="5" t="s">
        <v>23</v>
      </c>
      <c r="M87" s="5" t="s">
        <v>23</v>
      </c>
      <c r="N87" s="5" t="s">
        <v>23</v>
      </c>
    </row>
    <row r="88" spans="5:14" ht="15">
      <c r="E88" s="5" t="s">
        <v>23</v>
      </c>
      <c r="F88" s="5" t="s">
        <v>23</v>
      </c>
      <c r="G88" s="5" t="s">
        <v>23</v>
      </c>
      <c r="H88" s="5" t="s">
        <v>23</v>
      </c>
      <c r="I88" s="5" t="s">
        <v>23</v>
      </c>
      <c r="J88" s="5" t="s">
        <v>23</v>
      </c>
      <c r="K88" s="5" t="s">
        <v>23</v>
      </c>
      <c r="L88" s="5" t="s">
        <v>23</v>
      </c>
      <c r="M88" s="5" t="s">
        <v>23</v>
      </c>
      <c r="N88" s="5" t="s">
        <v>23</v>
      </c>
    </row>
    <row r="89" spans="2:14" ht="15">
      <c r="B89" s="1" t="s">
        <v>34</v>
      </c>
      <c r="E89" s="5" t="s">
        <v>23</v>
      </c>
      <c r="F89" s="5" t="s">
        <v>23</v>
      </c>
      <c r="G89" s="5" t="s">
        <v>23</v>
      </c>
      <c r="H89" s="5" t="s">
        <v>23</v>
      </c>
      <c r="I89" s="5" t="s">
        <v>23</v>
      </c>
      <c r="J89" s="5" t="s">
        <v>23</v>
      </c>
      <c r="K89" s="5" t="s">
        <v>23</v>
      </c>
      <c r="L89" s="5" t="s">
        <v>23</v>
      </c>
      <c r="M89" s="5" t="s">
        <v>23</v>
      </c>
      <c r="N89" s="5" t="s">
        <v>23</v>
      </c>
    </row>
    <row r="90" spans="4:14" ht="15">
      <c r="D90" s="1">
        <f>(E28*20-(8.6*E27*20))/-2.8733</f>
        <v>190.72147008665985</v>
      </c>
      <c r="E90" s="20" t="s">
        <v>0</v>
      </c>
      <c r="F90" s="5" t="s">
        <v>23</v>
      </c>
      <c r="G90" s="5" t="s">
        <v>23</v>
      </c>
      <c r="H90" s="5" t="s">
        <v>23</v>
      </c>
      <c r="I90" s="5" t="s">
        <v>23</v>
      </c>
      <c r="J90" s="5" t="s">
        <v>23</v>
      </c>
      <c r="K90" s="5" t="s">
        <v>23</v>
      </c>
      <c r="L90" s="5" t="s">
        <v>23</v>
      </c>
      <c r="M90" s="5" t="s">
        <v>23</v>
      </c>
      <c r="N90" s="5" t="s">
        <v>23</v>
      </c>
    </row>
    <row r="91" spans="4:14" ht="15">
      <c r="D91" s="1">
        <f>(E28*20-(D90*0.68))/0.78</f>
        <v>1115.781282488553</v>
      </c>
      <c r="E91" s="5" t="s">
        <v>23</v>
      </c>
      <c r="F91" s="5" t="s">
        <v>23</v>
      </c>
      <c r="G91" s="5" t="s">
        <v>23</v>
      </c>
      <c r="H91" s="5" t="s">
        <v>23</v>
      </c>
      <c r="I91" s="5" t="s">
        <v>23</v>
      </c>
      <c r="J91" s="5" t="s">
        <v>23</v>
      </c>
      <c r="K91" s="5" t="s">
        <v>23</v>
      </c>
      <c r="L91" s="5" t="s">
        <v>23</v>
      </c>
      <c r="M91" s="5" t="s">
        <v>23</v>
      </c>
      <c r="N91" s="5" t="s">
        <v>23</v>
      </c>
    </row>
    <row r="92" spans="4:14" ht="15">
      <c r="D92" s="1">
        <f>(D90*C31/2000)+(D91*C30/56)</f>
        <v>100.72856904461679</v>
      </c>
      <c r="E92" s="5" t="s">
        <v>23</v>
      </c>
      <c r="F92" s="5" t="s">
        <v>23</v>
      </c>
      <c r="G92" s="5" t="s">
        <v>23</v>
      </c>
      <c r="H92" s="5" t="s">
        <v>23</v>
      </c>
      <c r="I92" s="5" t="s">
        <v>23</v>
      </c>
      <c r="J92" s="5" t="s">
        <v>23</v>
      </c>
      <c r="K92" s="5" t="s">
        <v>23</v>
      </c>
      <c r="L92" s="5" t="s">
        <v>23</v>
      </c>
      <c r="M92" s="5" t="s">
        <v>23</v>
      </c>
      <c r="N92" s="5" t="s">
        <v>23</v>
      </c>
    </row>
    <row r="93" spans="4:14" ht="15">
      <c r="D93" s="1" t="s">
        <v>0</v>
      </c>
      <c r="E93" s="5" t="s">
        <v>23</v>
      </c>
      <c r="F93" s="5" t="s">
        <v>23</v>
      </c>
      <c r="G93" s="5" t="s">
        <v>23</v>
      </c>
      <c r="H93" s="5" t="s">
        <v>23</v>
      </c>
      <c r="I93" s="5" t="s">
        <v>23</v>
      </c>
      <c r="J93" s="5" t="s">
        <v>23</v>
      </c>
      <c r="K93" s="5" t="s">
        <v>23</v>
      </c>
      <c r="L93" s="5" t="s">
        <v>23</v>
      </c>
      <c r="M93" s="5" t="s">
        <v>23</v>
      </c>
      <c r="N93" s="5" t="s">
        <v>23</v>
      </c>
    </row>
    <row r="94" spans="2:5" ht="15">
      <c r="B94" s="1" t="s">
        <v>35</v>
      </c>
      <c r="E94" s="19">
        <f>(C28*20-(8.6*C27*20))/-2.8733</f>
        <v>229.70104061532038</v>
      </c>
    </row>
    <row r="95" spans="2:5" ht="15">
      <c r="B95" s="1" t="s">
        <v>36</v>
      </c>
      <c r="E95" s="19">
        <f>(C28*20-(E94*0.68))/0.78</f>
        <v>1158.722169719977</v>
      </c>
    </row>
    <row r="96" spans="2:5" ht="15">
      <c r="B96" s="1" t="s">
        <v>37</v>
      </c>
      <c r="E96" s="19">
        <f>(E94*C31/2000)+(E95*C30/56)</f>
        <v>109.74655470748813</v>
      </c>
    </row>
    <row r="102" ht="15">
      <c r="B102" s="1" t="s">
        <v>34</v>
      </c>
    </row>
    <row r="103" spans="4:5" ht="15">
      <c r="D103" s="1">
        <f>(F28*20-(8.6*F27*20))/-2.8733</f>
        <v>229.70104061532038</v>
      </c>
      <c r="E103" s="22" t="s">
        <v>0</v>
      </c>
    </row>
    <row r="104" ht="15">
      <c r="D104" s="1">
        <f>(F28*20-(D103*0.68))/0.78</f>
        <v>1158.722169719977</v>
      </c>
    </row>
    <row r="105" ht="15">
      <c r="D105" s="1">
        <f>(D103*C31/2000)+(D104*C30/56)</f>
        <v>109.74655470748813</v>
      </c>
    </row>
    <row r="106" ht="15">
      <c r="D106" s="1" t="s">
        <v>0</v>
      </c>
    </row>
    <row r="107" spans="2:5" ht="15">
      <c r="B107" s="1" t="s">
        <v>35</v>
      </c>
      <c r="E107" s="19">
        <f>(C28*20-(8.6*C27*20))/-2.8733</f>
        <v>229.70104061532038</v>
      </c>
    </row>
    <row r="108" spans="2:5" ht="15">
      <c r="B108" s="1" t="s">
        <v>36</v>
      </c>
      <c r="E108" s="19">
        <f>(C28*20-(E107*0.68))/0.78</f>
        <v>1158.722169719977</v>
      </c>
    </row>
    <row r="109" spans="2:5" ht="15">
      <c r="B109" s="1" t="s">
        <v>37</v>
      </c>
      <c r="E109" s="19">
        <f>(E107*C31/2000)+(E108*C30/56)</f>
        <v>109.74655470748813</v>
      </c>
    </row>
  </sheetData>
  <sheetProtection sheet="1"/>
  <mergeCells count="4">
    <mergeCell ref="B3:J4"/>
    <mergeCell ref="B51:E51"/>
    <mergeCell ref="B37:E37"/>
    <mergeCell ref="B20:E20"/>
  </mergeCells>
  <printOptions horizontalCentered="1"/>
  <pageMargins left="0.5" right="0.5" top="0.5" bottom="0.75" header="0.5" footer="0.5"/>
  <pageSetup fitToHeight="1" fitToWidth="1" horizontalDpi="600" verticalDpi="600" orientation="portrait" scale="70" r:id="rId4"/>
  <headerFooter alignWithMargins="0">
    <oddFooter>&amp;LFilename:  &amp;F&amp;C&amp;D, &amp;T&amp;R&amp;B&amp;B&amp;10Page 1 of 3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81"/>
  <sheetViews>
    <sheetView showGridLines="0" zoomScalePageLayoutView="0" workbookViewId="0" topLeftCell="A1">
      <selection activeCell="F34" sqref="F34"/>
    </sheetView>
  </sheetViews>
  <sheetFormatPr defaultColWidth="8.88671875" defaultRowHeight="15"/>
  <cols>
    <col min="1" max="1" width="34.3359375" style="0" customWidth="1"/>
    <col min="2" max="2" width="3.77734375" style="0" customWidth="1"/>
    <col min="3" max="3" width="9.77734375" style="0" customWidth="1"/>
    <col min="4" max="13" width="8.77734375" style="0" customWidth="1"/>
  </cols>
  <sheetData>
    <row r="1" spans="1:13" ht="20.25">
      <c r="A1" s="70" t="s">
        <v>41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 t="s">
        <v>61</v>
      </c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ht="15">
      <c r="A4" s="41" t="s">
        <v>57</v>
      </c>
      <c r="B4" s="1"/>
      <c r="C4" s="1"/>
      <c r="D4" s="7" t="s">
        <v>13</v>
      </c>
      <c r="E4" s="7" t="s">
        <v>14</v>
      </c>
      <c r="F4" s="7" t="s">
        <v>15</v>
      </c>
      <c r="G4" s="7" t="s">
        <v>16</v>
      </c>
      <c r="H4" s="7" t="s">
        <v>17</v>
      </c>
      <c r="I4" s="7" t="s">
        <v>18</v>
      </c>
      <c r="J4" s="7" t="s">
        <v>19</v>
      </c>
      <c r="K4" s="7" t="s">
        <v>20</v>
      </c>
      <c r="L4" s="7" t="s">
        <v>21</v>
      </c>
      <c r="M4" s="7" t="s">
        <v>22</v>
      </c>
      <c r="N4" s="1"/>
    </row>
    <row r="5" spans="1:14" ht="15">
      <c r="A5" s="33" t="s">
        <v>56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>
      <c r="A6" s="32" t="s">
        <v>42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">
      <c r="A8" s="1" t="s">
        <v>43</v>
      </c>
      <c r="B8" s="7" t="s">
        <v>11</v>
      </c>
      <c r="C8" s="25">
        <v>500</v>
      </c>
      <c r="D8" s="5" t="s">
        <v>23</v>
      </c>
      <c r="E8" s="5" t="s">
        <v>23</v>
      </c>
      <c r="F8" s="5" t="s">
        <v>23</v>
      </c>
      <c r="G8" s="5" t="s">
        <v>23</v>
      </c>
      <c r="H8" s="5" t="s">
        <v>23</v>
      </c>
      <c r="I8" s="5" t="s">
        <v>23</v>
      </c>
      <c r="J8" s="5" t="s">
        <v>23</v>
      </c>
      <c r="K8" s="5" t="s">
        <v>23</v>
      </c>
      <c r="L8" s="5" t="s">
        <v>23</v>
      </c>
      <c r="M8" s="5" t="s">
        <v>23</v>
      </c>
      <c r="N8" s="1"/>
    </row>
    <row r="9" spans="1:14" ht="15">
      <c r="A9" s="1" t="s">
        <v>44</v>
      </c>
      <c r="B9" s="7" t="s">
        <v>12</v>
      </c>
      <c r="C9" s="28">
        <v>10</v>
      </c>
      <c r="D9" s="5">
        <f>($C$8*$C$9*0.01)*-1</f>
        <v>-50</v>
      </c>
      <c r="E9" s="5">
        <f>+$D$9</f>
        <v>-50</v>
      </c>
      <c r="F9" s="5">
        <f aca="true" t="shared" si="0" ref="F9:M9">+$D$9</f>
        <v>-50</v>
      </c>
      <c r="G9" s="5">
        <f t="shared" si="0"/>
        <v>-50</v>
      </c>
      <c r="H9" s="5">
        <f t="shared" si="0"/>
        <v>-50</v>
      </c>
      <c r="I9" s="5">
        <f t="shared" si="0"/>
        <v>-50</v>
      </c>
      <c r="J9" s="5">
        <f t="shared" si="0"/>
        <v>-50</v>
      </c>
      <c r="K9" s="5">
        <f t="shared" si="0"/>
        <v>-50</v>
      </c>
      <c r="L9" s="5">
        <f t="shared" si="0"/>
        <v>-50</v>
      </c>
      <c r="M9" s="5">
        <f t="shared" si="0"/>
        <v>-50</v>
      </c>
      <c r="N9" s="1"/>
    </row>
    <row r="10" spans="1:14" ht="15">
      <c r="A10" s="1" t="s">
        <v>45</v>
      </c>
      <c r="B10" s="7" t="s">
        <v>11</v>
      </c>
      <c r="C10" s="25">
        <v>5</v>
      </c>
      <c r="D10" s="5">
        <f>$C$10*-1</f>
        <v>-5</v>
      </c>
      <c r="E10" s="5">
        <f>+$D$10</f>
        <v>-5</v>
      </c>
      <c r="F10" s="5">
        <f aca="true" t="shared" si="1" ref="F10:M10">+$D$10</f>
        <v>-5</v>
      </c>
      <c r="G10" s="5">
        <f t="shared" si="1"/>
        <v>-5</v>
      </c>
      <c r="H10" s="5">
        <f t="shared" si="1"/>
        <v>-5</v>
      </c>
      <c r="I10" s="5">
        <f t="shared" si="1"/>
        <v>-5</v>
      </c>
      <c r="J10" s="5">
        <f t="shared" si="1"/>
        <v>-5</v>
      </c>
      <c r="K10" s="5">
        <f t="shared" si="1"/>
        <v>-5</v>
      </c>
      <c r="L10" s="5">
        <f t="shared" si="1"/>
        <v>-5</v>
      </c>
      <c r="M10" s="5">
        <f t="shared" si="1"/>
        <v>-5</v>
      </c>
      <c r="N10" s="1"/>
    </row>
    <row r="11" spans="1:14" ht="15">
      <c r="A11" s="1"/>
      <c r="B11" s="1"/>
      <c r="C11" s="5"/>
      <c r="D11" s="5" t="s">
        <v>23</v>
      </c>
      <c r="E11" s="5" t="s">
        <v>23</v>
      </c>
      <c r="F11" s="5" t="s">
        <v>23</v>
      </c>
      <c r="G11" s="5" t="s">
        <v>23</v>
      </c>
      <c r="H11" s="5" t="s">
        <v>23</v>
      </c>
      <c r="I11" s="5" t="s">
        <v>23</v>
      </c>
      <c r="J11" s="5" t="s">
        <v>23</v>
      </c>
      <c r="K11" s="5" t="s">
        <v>23</v>
      </c>
      <c r="L11" s="5" t="s">
        <v>23</v>
      </c>
      <c r="M11" s="5" t="s">
        <v>23</v>
      </c>
      <c r="N11" s="1"/>
    </row>
    <row r="12" spans="1:14" ht="15">
      <c r="A12" s="1" t="s">
        <v>55</v>
      </c>
      <c r="B12" s="7" t="s">
        <v>11</v>
      </c>
      <c r="C12" s="10" t="s">
        <v>24</v>
      </c>
      <c r="D12" s="5">
        <f>(D9+D10)</f>
        <v>-55</v>
      </c>
      <c r="E12" s="5">
        <f>(E9+E10)</f>
        <v>-55</v>
      </c>
      <c r="F12" s="5">
        <f aca="true" t="shared" si="2" ref="F12:M12">(F9+F10)</f>
        <v>-55</v>
      </c>
      <c r="G12" s="5">
        <f t="shared" si="2"/>
        <v>-55</v>
      </c>
      <c r="H12" s="5">
        <f t="shared" si="2"/>
        <v>-55</v>
      </c>
      <c r="I12" s="5">
        <f t="shared" si="2"/>
        <v>-55</v>
      </c>
      <c r="J12" s="5">
        <f t="shared" si="2"/>
        <v>-55</v>
      </c>
      <c r="K12" s="5">
        <f t="shared" si="2"/>
        <v>-55</v>
      </c>
      <c r="L12" s="5">
        <f t="shared" si="2"/>
        <v>-55</v>
      </c>
      <c r="M12" s="5">
        <f t="shared" si="2"/>
        <v>-55</v>
      </c>
      <c r="N12" s="1"/>
    </row>
    <row r="13" spans="1:14" ht="15">
      <c r="A13" s="1"/>
      <c r="B13" s="1"/>
      <c r="C13" s="5"/>
      <c r="D13" s="5" t="s">
        <v>23</v>
      </c>
      <c r="E13" s="5" t="s">
        <v>23</v>
      </c>
      <c r="F13" s="5" t="s">
        <v>23</v>
      </c>
      <c r="G13" s="5" t="s">
        <v>23</v>
      </c>
      <c r="H13" s="5" t="s">
        <v>23</v>
      </c>
      <c r="I13" s="5" t="s">
        <v>23</v>
      </c>
      <c r="J13" s="5" t="s">
        <v>23</v>
      </c>
      <c r="K13" s="5" t="s">
        <v>23</v>
      </c>
      <c r="L13" s="5" t="s">
        <v>23</v>
      </c>
      <c r="M13" s="5" t="s">
        <v>23</v>
      </c>
      <c r="N13" s="1"/>
    </row>
    <row r="14" spans="1:14" ht="15">
      <c r="A14" s="18" t="s">
        <v>103</v>
      </c>
      <c r="B14" s="7" t="s">
        <v>12</v>
      </c>
      <c r="C14" s="28">
        <v>20</v>
      </c>
      <c r="D14" s="5">
        <f>('Input Data'!$D$16*($C$14*0.01))*-1</f>
        <v>-1406.25</v>
      </c>
      <c r="E14" s="5">
        <f>+$D$14</f>
        <v>-1406.25</v>
      </c>
      <c r="F14" s="5">
        <f aca="true" t="shared" si="3" ref="F14:M14">+$D$14</f>
        <v>-1406.25</v>
      </c>
      <c r="G14" s="5">
        <f t="shared" si="3"/>
        <v>-1406.25</v>
      </c>
      <c r="H14" s="5">
        <f t="shared" si="3"/>
        <v>-1406.25</v>
      </c>
      <c r="I14" s="5">
        <f t="shared" si="3"/>
        <v>-1406.25</v>
      </c>
      <c r="J14" s="5">
        <f t="shared" si="3"/>
        <v>-1406.25</v>
      </c>
      <c r="K14" s="5">
        <f t="shared" si="3"/>
        <v>-1406.25</v>
      </c>
      <c r="L14" s="5">
        <f t="shared" si="3"/>
        <v>-1406.25</v>
      </c>
      <c r="M14" s="5">
        <f t="shared" si="3"/>
        <v>-1406.25</v>
      </c>
      <c r="N14" s="1"/>
    </row>
    <row r="15" spans="1:14" ht="15">
      <c r="A15" s="18" t="s">
        <v>104</v>
      </c>
      <c r="B15" s="7" t="s">
        <v>12</v>
      </c>
      <c r="C15" s="51">
        <f>'Input Data'!D34*100</f>
        <v>25.182263105556878</v>
      </c>
      <c r="D15" s="5">
        <f>(('Input Data'!$D$16*(1-$C$14*0.01))*($C$15*0.01))*-1</f>
        <v>-1416.5022996875744</v>
      </c>
      <c r="E15" s="5">
        <f>+$D$15</f>
        <v>-1416.5022996875744</v>
      </c>
      <c r="F15" s="5">
        <f aca="true" t="shared" si="4" ref="F15:M15">+$D$15</f>
        <v>-1416.5022996875744</v>
      </c>
      <c r="G15" s="5">
        <f t="shared" si="4"/>
        <v>-1416.5022996875744</v>
      </c>
      <c r="H15" s="5">
        <f t="shared" si="4"/>
        <v>-1416.5022996875744</v>
      </c>
      <c r="I15" s="5">
        <f t="shared" si="4"/>
        <v>-1416.5022996875744</v>
      </c>
      <c r="J15" s="5">
        <f t="shared" si="4"/>
        <v>-1416.5022996875744</v>
      </c>
      <c r="K15" s="5">
        <f t="shared" si="4"/>
        <v>-1416.5022996875744</v>
      </c>
      <c r="L15" s="5">
        <f t="shared" si="4"/>
        <v>-1416.5022996875744</v>
      </c>
      <c r="M15" s="5">
        <f t="shared" si="4"/>
        <v>-1416.5022996875744</v>
      </c>
      <c r="N15" s="1"/>
    </row>
    <row r="16" spans="1:14" ht="15">
      <c r="A16" s="1"/>
      <c r="B16" s="1"/>
      <c r="C16" s="5"/>
      <c r="D16" s="5" t="s">
        <v>23</v>
      </c>
      <c r="E16" s="5" t="s">
        <v>23</v>
      </c>
      <c r="F16" s="5" t="s">
        <v>23</v>
      </c>
      <c r="G16" s="5" t="s">
        <v>23</v>
      </c>
      <c r="H16" s="5" t="s">
        <v>23</v>
      </c>
      <c r="I16" s="5" t="s">
        <v>23</v>
      </c>
      <c r="J16" s="5" t="s">
        <v>23</v>
      </c>
      <c r="K16" s="5" t="s">
        <v>23</v>
      </c>
      <c r="L16" s="5" t="s">
        <v>23</v>
      </c>
      <c r="M16" s="5" t="s">
        <v>23</v>
      </c>
      <c r="N16" s="1"/>
    </row>
    <row r="17" spans="1:14" ht="15">
      <c r="A17" s="1" t="s">
        <v>51</v>
      </c>
      <c r="B17" s="7" t="s">
        <v>11</v>
      </c>
      <c r="C17" s="10" t="s">
        <v>24</v>
      </c>
      <c r="D17" s="5">
        <f>(('Input Data'!$D$16*($C$14*0.01))+(('Input Data'!$D$16*(1-$C$14*0.01))*($C$15*0.01)))*-1</f>
        <v>-2822.752299687574</v>
      </c>
      <c r="E17" s="5">
        <f>+D$17</f>
        <v>-2822.752299687574</v>
      </c>
      <c r="F17" s="5">
        <f aca="true" t="shared" si="5" ref="F17:M17">+E$17</f>
        <v>-2822.752299687574</v>
      </c>
      <c r="G17" s="5">
        <f t="shared" si="5"/>
        <v>-2822.752299687574</v>
      </c>
      <c r="H17" s="5">
        <f t="shared" si="5"/>
        <v>-2822.752299687574</v>
      </c>
      <c r="I17" s="5">
        <f t="shared" si="5"/>
        <v>-2822.752299687574</v>
      </c>
      <c r="J17" s="5">
        <f t="shared" si="5"/>
        <v>-2822.752299687574</v>
      </c>
      <c r="K17" s="5">
        <f t="shared" si="5"/>
        <v>-2822.752299687574</v>
      </c>
      <c r="L17" s="5">
        <f t="shared" si="5"/>
        <v>-2822.752299687574</v>
      </c>
      <c r="M17" s="5">
        <f t="shared" si="5"/>
        <v>-2822.752299687574</v>
      </c>
      <c r="N17" s="1"/>
    </row>
    <row r="18" spans="1:14" ht="15">
      <c r="A18" s="1"/>
      <c r="B18" s="1"/>
      <c r="C18" s="5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 t="s">
        <v>52</v>
      </c>
      <c r="B19" s="7" t="s">
        <v>11</v>
      </c>
      <c r="C19" s="10" t="s">
        <v>24</v>
      </c>
      <c r="D19" s="5">
        <f>(D12+D17)</f>
        <v>-2877.752299687574</v>
      </c>
      <c r="E19" s="5">
        <f>(E12+E17)</f>
        <v>-2877.752299687574</v>
      </c>
      <c r="F19" s="5">
        <f aca="true" t="shared" si="6" ref="F19:M19">(F12+F17)</f>
        <v>-2877.752299687574</v>
      </c>
      <c r="G19" s="5">
        <f t="shared" si="6"/>
        <v>-2877.752299687574</v>
      </c>
      <c r="H19" s="5">
        <f t="shared" si="6"/>
        <v>-2877.752299687574</v>
      </c>
      <c r="I19" s="5">
        <f t="shared" si="6"/>
        <v>-2877.752299687574</v>
      </c>
      <c r="J19" s="5">
        <f t="shared" si="6"/>
        <v>-2877.752299687574</v>
      </c>
      <c r="K19" s="5">
        <f t="shared" si="6"/>
        <v>-2877.752299687574</v>
      </c>
      <c r="L19" s="5">
        <f t="shared" si="6"/>
        <v>-2877.752299687574</v>
      </c>
      <c r="M19" s="5">
        <f t="shared" si="6"/>
        <v>-2877.752299687574</v>
      </c>
      <c r="N19" s="5"/>
    </row>
    <row r="20" spans="1:14" ht="15">
      <c r="A20" s="1"/>
      <c r="B20" s="1"/>
      <c r="C20" s="5"/>
      <c r="D20" s="5" t="s">
        <v>23</v>
      </c>
      <c r="E20" s="5" t="s">
        <v>23</v>
      </c>
      <c r="F20" s="5" t="s">
        <v>23</v>
      </c>
      <c r="G20" s="5" t="s">
        <v>23</v>
      </c>
      <c r="H20" s="5" t="s">
        <v>23</v>
      </c>
      <c r="I20" s="5" t="s">
        <v>23</v>
      </c>
      <c r="J20" s="5" t="s">
        <v>23</v>
      </c>
      <c r="K20" s="5" t="s">
        <v>23</v>
      </c>
      <c r="L20" s="5" t="s">
        <v>23</v>
      </c>
      <c r="M20" s="5" t="s">
        <v>23</v>
      </c>
      <c r="N20" s="1"/>
    </row>
    <row r="21" spans="1:14" ht="15">
      <c r="A21" s="1" t="s">
        <v>53</v>
      </c>
      <c r="B21" s="1"/>
      <c r="C21" s="5"/>
      <c r="D21" s="5" t="s">
        <v>23</v>
      </c>
      <c r="E21" s="5" t="s">
        <v>23</v>
      </c>
      <c r="F21" s="5" t="s">
        <v>23</v>
      </c>
      <c r="G21" s="5" t="s">
        <v>23</v>
      </c>
      <c r="H21" s="5" t="s">
        <v>23</v>
      </c>
      <c r="I21" s="5" t="s">
        <v>23</v>
      </c>
      <c r="J21" s="5" t="s">
        <v>23</v>
      </c>
      <c r="K21" s="5" t="s">
        <v>23</v>
      </c>
      <c r="L21" s="5" t="s">
        <v>23</v>
      </c>
      <c r="M21" s="5" t="s">
        <v>23</v>
      </c>
      <c r="N21" s="1"/>
    </row>
    <row r="22" spans="1:14" ht="15.75">
      <c r="A22" s="1" t="s">
        <v>54</v>
      </c>
      <c r="B22" s="7" t="s">
        <v>11</v>
      </c>
      <c r="C22" s="44">
        <f>NPV('Input Data'!$D$17*0.01,D19:M19)-C8</f>
        <v>-25047.810830333106</v>
      </c>
      <c r="D22" s="5" t="s">
        <v>23</v>
      </c>
      <c r="E22" s="5" t="s">
        <v>23</v>
      </c>
      <c r="F22" s="5" t="s">
        <v>23</v>
      </c>
      <c r="G22" s="5" t="s">
        <v>23</v>
      </c>
      <c r="H22" s="5" t="s">
        <v>23</v>
      </c>
      <c r="I22" s="5" t="s">
        <v>23</v>
      </c>
      <c r="J22" s="5" t="s">
        <v>23</v>
      </c>
      <c r="K22" s="5" t="s">
        <v>23</v>
      </c>
      <c r="L22" s="5" t="s">
        <v>23</v>
      </c>
      <c r="M22" s="5" t="s">
        <v>23</v>
      </c>
      <c r="N22" s="1"/>
    </row>
    <row r="23" spans="1:14" ht="15">
      <c r="A23" s="1"/>
      <c r="B23" s="1"/>
      <c r="C23" s="5"/>
      <c r="D23" s="5" t="s">
        <v>23</v>
      </c>
      <c r="E23" s="5" t="s">
        <v>23</v>
      </c>
      <c r="F23" s="5" t="s">
        <v>23</v>
      </c>
      <c r="G23" s="5" t="s">
        <v>23</v>
      </c>
      <c r="H23" s="5" t="s">
        <v>23</v>
      </c>
      <c r="I23" s="5" t="s">
        <v>23</v>
      </c>
      <c r="J23" s="5" t="s">
        <v>23</v>
      </c>
      <c r="K23" s="5" t="s">
        <v>23</v>
      </c>
      <c r="L23" s="5" t="s">
        <v>23</v>
      </c>
      <c r="M23" s="5" t="s">
        <v>23</v>
      </c>
      <c r="N23" s="1"/>
    </row>
    <row r="24" spans="1:14" ht="15">
      <c r="A24" s="1" t="s">
        <v>0</v>
      </c>
      <c r="B24" s="1"/>
      <c r="C24" s="5"/>
      <c r="D24" s="5" t="s">
        <v>23</v>
      </c>
      <c r="E24" s="5" t="s">
        <v>23</v>
      </c>
      <c r="F24" s="5" t="s">
        <v>23</v>
      </c>
      <c r="G24" s="5" t="s">
        <v>23</v>
      </c>
      <c r="H24" s="5" t="s">
        <v>23</v>
      </c>
      <c r="I24" s="5" t="s">
        <v>23</v>
      </c>
      <c r="J24" s="5" t="s">
        <v>23</v>
      </c>
      <c r="K24" s="5" t="s">
        <v>23</v>
      </c>
      <c r="L24" s="5" t="s">
        <v>23</v>
      </c>
      <c r="M24" s="5" t="s">
        <v>23</v>
      </c>
      <c r="N24" s="1"/>
    </row>
    <row r="25" spans="1:14" ht="15">
      <c r="A25" s="1"/>
      <c r="B25" s="1"/>
      <c r="C25" s="1" t="s">
        <v>61</v>
      </c>
      <c r="D25" s="5"/>
      <c r="E25" s="5"/>
      <c r="F25" s="5" t="s">
        <v>23</v>
      </c>
      <c r="G25" s="5" t="s">
        <v>23</v>
      </c>
      <c r="H25" s="5" t="s">
        <v>23</v>
      </c>
      <c r="I25" s="5" t="s">
        <v>23</v>
      </c>
      <c r="J25" s="5" t="s">
        <v>23</v>
      </c>
      <c r="K25" s="5" t="s">
        <v>23</v>
      </c>
      <c r="L25" s="5" t="s">
        <v>23</v>
      </c>
      <c r="M25" s="5" t="s">
        <v>23</v>
      </c>
      <c r="N25" s="1"/>
    </row>
    <row r="26" spans="1:14" ht="15.75">
      <c r="A26" s="42" t="s">
        <v>66</v>
      </c>
      <c r="B26" s="1"/>
      <c r="C26" s="5"/>
      <c r="D26" s="8" t="s">
        <v>13</v>
      </c>
      <c r="E26" s="8" t="s">
        <v>14</v>
      </c>
      <c r="F26" s="8" t="s">
        <v>15</v>
      </c>
      <c r="G26" s="8" t="s">
        <v>16</v>
      </c>
      <c r="H26" s="8" t="s">
        <v>17</v>
      </c>
      <c r="I26" s="8" t="s">
        <v>18</v>
      </c>
      <c r="J26" s="8" t="s">
        <v>19</v>
      </c>
      <c r="K26" s="8" t="s">
        <v>20</v>
      </c>
      <c r="L26" s="8" t="s">
        <v>21</v>
      </c>
      <c r="M26" s="8" t="s">
        <v>22</v>
      </c>
      <c r="N26" s="1"/>
    </row>
    <row r="27" spans="1:14" ht="15">
      <c r="A27" s="1"/>
      <c r="B27" s="1"/>
      <c r="C27" s="5"/>
      <c r="D27" s="5" t="s">
        <v>23</v>
      </c>
      <c r="E27" s="5" t="s">
        <v>23</v>
      </c>
      <c r="F27" s="5" t="s">
        <v>23</v>
      </c>
      <c r="G27" s="5" t="s">
        <v>23</v>
      </c>
      <c r="H27" s="5" t="s">
        <v>23</v>
      </c>
      <c r="I27" s="5" t="s">
        <v>23</v>
      </c>
      <c r="J27" s="5" t="s">
        <v>23</v>
      </c>
      <c r="K27" s="5" t="s">
        <v>23</v>
      </c>
      <c r="L27" s="5" t="s">
        <v>23</v>
      </c>
      <c r="M27" s="5" t="s">
        <v>23</v>
      </c>
      <c r="N27" s="1"/>
    </row>
    <row r="28" spans="1:14" ht="15">
      <c r="A28" s="1" t="s">
        <v>43</v>
      </c>
      <c r="B28" s="7" t="s">
        <v>11</v>
      </c>
      <c r="C28" s="25">
        <v>500</v>
      </c>
      <c r="D28" s="5" t="s">
        <v>23</v>
      </c>
      <c r="E28" s="5" t="s">
        <v>23</v>
      </c>
      <c r="F28" s="5" t="s">
        <v>23</v>
      </c>
      <c r="G28" s="5" t="s">
        <v>23</v>
      </c>
      <c r="H28" s="5" t="s">
        <v>23</v>
      </c>
      <c r="I28" s="5" t="s">
        <v>23</v>
      </c>
      <c r="J28" s="5" t="s">
        <v>23</v>
      </c>
      <c r="K28" s="5" t="s">
        <v>23</v>
      </c>
      <c r="L28" s="5" t="s">
        <v>23</v>
      </c>
      <c r="M28" s="5" t="s">
        <v>23</v>
      </c>
      <c r="N28" s="1"/>
    </row>
    <row r="29" spans="1:14" ht="15">
      <c r="A29" s="1" t="s">
        <v>46</v>
      </c>
      <c r="B29" s="7" t="s">
        <v>11</v>
      </c>
      <c r="C29" s="25">
        <v>1690</v>
      </c>
      <c r="D29" s="5" t="s">
        <v>23</v>
      </c>
      <c r="E29" s="5" t="s">
        <v>23</v>
      </c>
      <c r="F29" s="5" t="s">
        <v>23</v>
      </c>
      <c r="G29" s="5" t="s">
        <v>23</v>
      </c>
      <c r="H29" s="5" t="s">
        <v>23</v>
      </c>
      <c r="I29" s="5" t="s">
        <v>23</v>
      </c>
      <c r="J29" s="5" t="s">
        <v>23</v>
      </c>
      <c r="K29" s="5" t="s">
        <v>23</v>
      </c>
      <c r="L29" s="5" t="s">
        <v>23</v>
      </c>
      <c r="M29" s="5" t="s">
        <v>23</v>
      </c>
      <c r="N29" s="1"/>
    </row>
    <row r="30" spans="1:14" ht="15">
      <c r="A30" s="1" t="s">
        <v>47</v>
      </c>
      <c r="B30" s="7" t="s">
        <v>11</v>
      </c>
      <c r="C30" s="5">
        <f>(C28+C29)</f>
        <v>2190</v>
      </c>
      <c r="D30" s="5" t="s">
        <v>23</v>
      </c>
      <c r="E30" s="5" t="s">
        <v>23</v>
      </c>
      <c r="F30" s="5" t="s">
        <v>23</v>
      </c>
      <c r="G30" s="5" t="s">
        <v>23</v>
      </c>
      <c r="H30" s="5" t="s">
        <v>23</v>
      </c>
      <c r="I30" s="5" t="s">
        <v>23</v>
      </c>
      <c r="J30" s="5" t="s">
        <v>23</v>
      </c>
      <c r="K30" s="5" t="s">
        <v>23</v>
      </c>
      <c r="L30" s="5" t="s">
        <v>23</v>
      </c>
      <c r="M30" s="5" t="s">
        <v>23</v>
      </c>
      <c r="N30" s="1"/>
    </row>
    <row r="31" spans="1:14" ht="15">
      <c r="A31" s="1" t="s">
        <v>48</v>
      </c>
      <c r="B31" s="7" t="s">
        <v>12</v>
      </c>
      <c r="C31" s="28">
        <v>10</v>
      </c>
      <c r="D31" s="5">
        <f>($C$29*$C31*0.01)*-1</f>
        <v>-169</v>
      </c>
      <c r="E31" s="5">
        <f>+$D$31</f>
        <v>-169</v>
      </c>
      <c r="F31" s="5">
        <f aca="true" t="shared" si="7" ref="F31:M31">+$D$31</f>
        <v>-169</v>
      </c>
      <c r="G31" s="5">
        <f t="shared" si="7"/>
        <v>-169</v>
      </c>
      <c r="H31" s="5">
        <f t="shared" si="7"/>
        <v>-169</v>
      </c>
      <c r="I31" s="5">
        <f t="shared" si="7"/>
        <v>-169</v>
      </c>
      <c r="J31" s="5">
        <f t="shared" si="7"/>
        <v>-169</v>
      </c>
      <c r="K31" s="5">
        <f t="shared" si="7"/>
        <v>-169</v>
      </c>
      <c r="L31" s="5">
        <f t="shared" si="7"/>
        <v>-169</v>
      </c>
      <c r="M31" s="5">
        <f t="shared" si="7"/>
        <v>-169</v>
      </c>
      <c r="N31" s="1"/>
    </row>
    <row r="32" spans="1:14" ht="15">
      <c r="A32" s="1" t="s">
        <v>44</v>
      </c>
      <c r="B32" s="7" t="s">
        <v>12</v>
      </c>
      <c r="C32" s="28">
        <v>0</v>
      </c>
      <c r="D32" s="5">
        <f>($C$30*$C32*0.01)*-1</f>
        <v>0</v>
      </c>
      <c r="E32" s="5">
        <f>+$D$32</f>
        <v>0</v>
      </c>
      <c r="F32" s="5">
        <f aca="true" t="shared" si="8" ref="F32:M32">+$D$32</f>
        <v>0</v>
      </c>
      <c r="G32" s="5">
        <f t="shared" si="8"/>
        <v>0</v>
      </c>
      <c r="H32" s="5">
        <f t="shared" si="8"/>
        <v>0</v>
      </c>
      <c r="I32" s="5">
        <f t="shared" si="8"/>
        <v>0</v>
      </c>
      <c r="J32" s="5">
        <f t="shared" si="8"/>
        <v>0</v>
      </c>
      <c r="K32" s="5">
        <f t="shared" si="8"/>
        <v>0</v>
      </c>
      <c r="L32" s="5">
        <f t="shared" si="8"/>
        <v>0</v>
      </c>
      <c r="M32" s="5">
        <f t="shared" si="8"/>
        <v>0</v>
      </c>
      <c r="N32" s="1"/>
    </row>
    <row r="33" spans="1:14" ht="15">
      <c r="A33" s="1" t="s">
        <v>49</v>
      </c>
      <c r="B33" s="7" t="s">
        <v>12</v>
      </c>
      <c r="C33" s="28">
        <v>0</v>
      </c>
      <c r="D33" s="5">
        <f>($C$30*$C33*0.01)*-1</f>
        <v>0</v>
      </c>
      <c r="E33" s="5">
        <f>+$D$33</f>
        <v>0</v>
      </c>
      <c r="F33" s="5">
        <f aca="true" t="shared" si="9" ref="F33:M33">+$D$33</f>
        <v>0</v>
      </c>
      <c r="G33" s="5">
        <f t="shared" si="9"/>
        <v>0</v>
      </c>
      <c r="H33" s="5">
        <f t="shared" si="9"/>
        <v>0</v>
      </c>
      <c r="I33" s="5">
        <f t="shared" si="9"/>
        <v>0</v>
      </c>
      <c r="J33" s="5">
        <f t="shared" si="9"/>
        <v>0</v>
      </c>
      <c r="K33" s="5">
        <f t="shared" si="9"/>
        <v>0</v>
      </c>
      <c r="L33" s="5">
        <f t="shared" si="9"/>
        <v>0</v>
      </c>
      <c r="M33" s="5">
        <f t="shared" si="9"/>
        <v>0</v>
      </c>
      <c r="N33" s="1"/>
    </row>
    <row r="34" spans="1:14" ht="15">
      <c r="A34" s="1" t="s">
        <v>50</v>
      </c>
      <c r="B34" s="7" t="s">
        <v>11</v>
      </c>
      <c r="C34" s="25">
        <v>100</v>
      </c>
      <c r="D34" s="5">
        <f>$C34*-1</f>
        <v>-100</v>
      </c>
      <c r="E34" s="5">
        <f>+$D$34</f>
        <v>-100</v>
      </c>
      <c r="F34" s="5">
        <f aca="true" t="shared" si="10" ref="F34:M34">+$D$34</f>
        <v>-100</v>
      </c>
      <c r="G34" s="5">
        <f t="shared" si="10"/>
        <v>-100</v>
      </c>
      <c r="H34" s="5">
        <f t="shared" si="10"/>
        <v>-100</v>
      </c>
      <c r="I34" s="5">
        <f t="shared" si="10"/>
        <v>-100</v>
      </c>
      <c r="J34" s="5">
        <f t="shared" si="10"/>
        <v>-100</v>
      </c>
      <c r="K34" s="5">
        <f t="shared" si="10"/>
        <v>-100</v>
      </c>
      <c r="L34" s="5">
        <f t="shared" si="10"/>
        <v>-100</v>
      </c>
      <c r="M34" s="5">
        <f t="shared" si="10"/>
        <v>-100</v>
      </c>
      <c r="N34" s="1"/>
    </row>
    <row r="35" spans="1:14" ht="15">
      <c r="A35" s="1" t="s">
        <v>45</v>
      </c>
      <c r="B35" s="7" t="s">
        <v>11</v>
      </c>
      <c r="C35" s="25">
        <v>0</v>
      </c>
      <c r="D35" s="5">
        <f>$C35*-1</f>
        <v>0</v>
      </c>
      <c r="E35" s="5">
        <f>+$D$35</f>
        <v>0</v>
      </c>
      <c r="F35" s="5">
        <f aca="true" t="shared" si="11" ref="F35:M35">+$D$35</f>
        <v>0</v>
      </c>
      <c r="G35" s="5">
        <f t="shared" si="11"/>
        <v>0</v>
      </c>
      <c r="H35" s="5">
        <f t="shared" si="11"/>
        <v>0</v>
      </c>
      <c r="I35" s="5">
        <f t="shared" si="11"/>
        <v>0</v>
      </c>
      <c r="J35" s="5">
        <f t="shared" si="11"/>
        <v>0</v>
      </c>
      <c r="K35" s="5">
        <f t="shared" si="11"/>
        <v>0</v>
      </c>
      <c r="L35" s="5">
        <f t="shared" si="11"/>
        <v>0</v>
      </c>
      <c r="M35" s="5">
        <f t="shared" si="11"/>
        <v>0</v>
      </c>
      <c r="N35" s="1"/>
    </row>
    <row r="36" spans="1:14" ht="15">
      <c r="A36" s="1"/>
      <c r="B36" s="1"/>
      <c r="C36" s="5"/>
      <c r="D36" s="5" t="s">
        <v>23</v>
      </c>
      <c r="E36" s="5" t="s">
        <v>23</v>
      </c>
      <c r="F36" s="5" t="s">
        <v>23</v>
      </c>
      <c r="G36" s="5" t="s">
        <v>23</v>
      </c>
      <c r="H36" s="5" t="s">
        <v>23</v>
      </c>
      <c r="I36" s="5" t="s">
        <v>23</v>
      </c>
      <c r="J36" s="5" t="s">
        <v>23</v>
      </c>
      <c r="K36" s="5" t="s">
        <v>23</v>
      </c>
      <c r="L36" s="5" t="s">
        <v>23</v>
      </c>
      <c r="M36" s="5" t="s">
        <v>23</v>
      </c>
      <c r="N36" s="1"/>
    </row>
    <row r="37" spans="1:14" ht="15">
      <c r="A37" s="1" t="s">
        <v>55</v>
      </c>
      <c r="B37" s="7" t="s">
        <v>11</v>
      </c>
      <c r="C37" s="5"/>
      <c r="D37" s="5">
        <f>(($C$30*(($C$32+$C$33)*0.01)+$C$34+$C$35+$C$29*$C$31*0.01))*-1</f>
        <v>-269</v>
      </c>
      <c r="E37" s="5">
        <f>+$D$37</f>
        <v>-269</v>
      </c>
      <c r="F37" s="5">
        <f aca="true" t="shared" si="12" ref="F37:M37">+$D$37</f>
        <v>-269</v>
      </c>
      <c r="G37" s="5">
        <f t="shared" si="12"/>
        <v>-269</v>
      </c>
      <c r="H37" s="5">
        <f t="shared" si="12"/>
        <v>-269</v>
      </c>
      <c r="I37" s="5">
        <f t="shared" si="12"/>
        <v>-269</v>
      </c>
      <c r="J37" s="5">
        <f t="shared" si="12"/>
        <v>-269</v>
      </c>
      <c r="K37" s="5">
        <f t="shared" si="12"/>
        <v>-269</v>
      </c>
      <c r="L37" s="5">
        <f t="shared" si="12"/>
        <v>-269</v>
      </c>
      <c r="M37" s="5">
        <f t="shared" si="12"/>
        <v>-269</v>
      </c>
      <c r="N37" s="1"/>
    </row>
    <row r="38" spans="1:14" ht="15">
      <c r="A38" s="1"/>
      <c r="B38" s="1"/>
      <c r="C38" s="5"/>
      <c r="D38" s="5" t="s">
        <v>23</v>
      </c>
      <c r="E38" s="5" t="s">
        <v>23</v>
      </c>
      <c r="F38" s="5" t="s">
        <v>23</v>
      </c>
      <c r="G38" s="5" t="s">
        <v>23</v>
      </c>
      <c r="H38" s="5" t="s">
        <v>23</v>
      </c>
      <c r="I38" s="5" t="s">
        <v>23</v>
      </c>
      <c r="J38" s="5" t="s">
        <v>23</v>
      </c>
      <c r="K38" s="5" t="s">
        <v>23</v>
      </c>
      <c r="L38" s="5" t="s">
        <v>23</v>
      </c>
      <c r="M38" s="5" t="s">
        <v>23</v>
      </c>
      <c r="N38" s="1"/>
    </row>
    <row r="39" spans="1:14" ht="15">
      <c r="A39" s="18" t="s">
        <v>103</v>
      </c>
      <c r="B39" s="7" t="s">
        <v>12</v>
      </c>
      <c r="C39" s="52">
        <v>8</v>
      </c>
      <c r="D39" s="5">
        <f>('Input Data'!$D$16*($C$39*0.01))*-1</f>
        <v>-562.5</v>
      </c>
      <c r="E39" s="5">
        <f>+$D$39</f>
        <v>-562.5</v>
      </c>
      <c r="F39" s="5">
        <f aca="true" t="shared" si="13" ref="F39:M39">+$D$39</f>
        <v>-562.5</v>
      </c>
      <c r="G39" s="5">
        <f t="shared" si="13"/>
        <v>-562.5</v>
      </c>
      <c r="H39" s="5">
        <f t="shared" si="13"/>
        <v>-562.5</v>
      </c>
      <c r="I39" s="5">
        <f t="shared" si="13"/>
        <v>-562.5</v>
      </c>
      <c r="J39" s="5">
        <f t="shared" si="13"/>
        <v>-562.5</v>
      </c>
      <c r="K39" s="5">
        <f t="shared" si="13"/>
        <v>-562.5</v>
      </c>
      <c r="L39" s="5">
        <f t="shared" si="13"/>
        <v>-562.5</v>
      </c>
      <c r="M39" s="5">
        <f t="shared" si="13"/>
        <v>-562.5</v>
      </c>
      <c r="N39" s="1"/>
    </row>
    <row r="40" spans="1:14" ht="15">
      <c r="A40" s="18" t="s">
        <v>105</v>
      </c>
      <c r="B40" s="7" t="s">
        <v>12</v>
      </c>
      <c r="C40" s="51">
        <f>'Input Data'!E34*100</f>
        <v>12.023980883828452</v>
      </c>
      <c r="D40" s="5">
        <f>(('Input Data'!$D$16*(1-$C$39*0.01))*($C$40*0.01))*-1</f>
        <v>-777.801263422653</v>
      </c>
      <c r="E40" s="5">
        <f>+$D$40</f>
        <v>-777.801263422653</v>
      </c>
      <c r="F40" s="5">
        <f aca="true" t="shared" si="14" ref="F40:M40">+$D$40</f>
        <v>-777.801263422653</v>
      </c>
      <c r="G40" s="5">
        <f t="shared" si="14"/>
        <v>-777.801263422653</v>
      </c>
      <c r="H40" s="5">
        <f t="shared" si="14"/>
        <v>-777.801263422653</v>
      </c>
      <c r="I40" s="5">
        <f t="shared" si="14"/>
        <v>-777.801263422653</v>
      </c>
      <c r="J40" s="5">
        <f t="shared" si="14"/>
        <v>-777.801263422653</v>
      </c>
      <c r="K40" s="5">
        <f t="shared" si="14"/>
        <v>-777.801263422653</v>
      </c>
      <c r="L40" s="5">
        <f t="shared" si="14"/>
        <v>-777.801263422653</v>
      </c>
      <c r="M40" s="5">
        <f t="shared" si="14"/>
        <v>-777.801263422653</v>
      </c>
      <c r="N40" s="1"/>
    </row>
    <row r="41" spans="1:14" ht="15">
      <c r="A41" s="1"/>
      <c r="B41" s="1"/>
      <c r="C41" s="5"/>
      <c r="D41" s="1"/>
      <c r="E41" s="5" t="s">
        <v>23</v>
      </c>
      <c r="F41" s="5" t="s">
        <v>23</v>
      </c>
      <c r="G41" s="5" t="s">
        <v>23</v>
      </c>
      <c r="H41" s="5" t="s">
        <v>23</v>
      </c>
      <c r="I41" s="5" t="s">
        <v>23</v>
      </c>
      <c r="J41" s="5" t="s">
        <v>23</v>
      </c>
      <c r="K41" s="5" t="s">
        <v>23</v>
      </c>
      <c r="L41" s="5" t="s">
        <v>23</v>
      </c>
      <c r="M41" s="5" t="s">
        <v>23</v>
      </c>
      <c r="N41" s="1"/>
    </row>
    <row r="42" spans="1:14" ht="15">
      <c r="A42" s="1" t="s">
        <v>51</v>
      </c>
      <c r="B42" s="7" t="s">
        <v>11</v>
      </c>
      <c r="C42" s="10" t="s">
        <v>24</v>
      </c>
      <c r="D42" s="5">
        <f>(('Input Data'!$D$16*($C$39*0.01))+(('Input Data'!$D$16*(1-$C$39*0.01))*($C$40*0.01)))*-1</f>
        <v>-1340.301263422653</v>
      </c>
      <c r="E42" s="5">
        <f>+$D$42</f>
        <v>-1340.301263422653</v>
      </c>
      <c r="F42" s="5">
        <f aca="true" t="shared" si="15" ref="F42:M42">+$D$42</f>
        <v>-1340.301263422653</v>
      </c>
      <c r="G42" s="5">
        <f t="shared" si="15"/>
        <v>-1340.301263422653</v>
      </c>
      <c r="H42" s="5">
        <f t="shared" si="15"/>
        <v>-1340.301263422653</v>
      </c>
      <c r="I42" s="5">
        <f t="shared" si="15"/>
        <v>-1340.301263422653</v>
      </c>
      <c r="J42" s="5">
        <f t="shared" si="15"/>
        <v>-1340.301263422653</v>
      </c>
      <c r="K42" s="5">
        <f t="shared" si="15"/>
        <v>-1340.301263422653</v>
      </c>
      <c r="L42" s="5">
        <f t="shared" si="15"/>
        <v>-1340.301263422653</v>
      </c>
      <c r="M42" s="5">
        <f t="shared" si="15"/>
        <v>-1340.301263422653</v>
      </c>
      <c r="N42" s="1"/>
    </row>
    <row r="43" spans="1:14" ht="15">
      <c r="A43" s="1"/>
      <c r="B43" s="1"/>
      <c r="C43" s="27" t="s">
        <v>23</v>
      </c>
      <c r="D43" s="5" t="s">
        <v>23</v>
      </c>
      <c r="E43" s="5" t="s">
        <v>23</v>
      </c>
      <c r="F43" s="5" t="s">
        <v>23</v>
      </c>
      <c r="G43" s="5" t="s">
        <v>23</v>
      </c>
      <c r="H43" s="5" t="s">
        <v>23</v>
      </c>
      <c r="I43" s="5" t="s">
        <v>23</v>
      </c>
      <c r="J43" s="5" t="s">
        <v>23</v>
      </c>
      <c r="K43" s="5" t="s">
        <v>23</v>
      </c>
      <c r="L43" s="5" t="s">
        <v>23</v>
      </c>
      <c r="M43" s="5" t="s">
        <v>23</v>
      </c>
      <c r="N43" s="1"/>
    </row>
    <row r="44" spans="1:14" ht="15">
      <c r="A44" s="1" t="s">
        <v>52</v>
      </c>
      <c r="B44" s="7" t="s">
        <v>11</v>
      </c>
      <c r="C44" s="10" t="s">
        <v>24</v>
      </c>
      <c r="D44" s="5">
        <f>(D37+D42)</f>
        <v>-1609.301263422653</v>
      </c>
      <c r="E44" s="5">
        <f>(E37+E42)</f>
        <v>-1609.301263422653</v>
      </c>
      <c r="F44" s="5">
        <f aca="true" t="shared" si="16" ref="F44:M44">(F37+F42)</f>
        <v>-1609.301263422653</v>
      </c>
      <c r="G44" s="5">
        <f t="shared" si="16"/>
        <v>-1609.301263422653</v>
      </c>
      <c r="H44" s="5">
        <f t="shared" si="16"/>
        <v>-1609.301263422653</v>
      </c>
      <c r="I44" s="5">
        <f t="shared" si="16"/>
        <v>-1609.301263422653</v>
      </c>
      <c r="J44" s="5">
        <f t="shared" si="16"/>
        <v>-1609.301263422653</v>
      </c>
      <c r="K44" s="5">
        <f t="shared" si="16"/>
        <v>-1609.301263422653</v>
      </c>
      <c r="L44" s="5">
        <f t="shared" si="16"/>
        <v>-1609.301263422653</v>
      </c>
      <c r="M44" s="5">
        <f t="shared" si="16"/>
        <v>-1609.301263422653</v>
      </c>
      <c r="N44" s="1"/>
    </row>
    <row r="45" spans="1:14" ht="15">
      <c r="A45" s="1"/>
      <c r="B45" s="1"/>
      <c r="C45" s="5"/>
      <c r="D45" s="5" t="s">
        <v>23</v>
      </c>
      <c r="E45" s="5" t="s">
        <v>23</v>
      </c>
      <c r="F45" s="5" t="s">
        <v>23</v>
      </c>
      <c r="G45" s="5" t="s">
        <v>23</v>
      </c>
      <c r="H45" s="5" t="s">
        <v>23</v>
      </c>
      <c r="I45" s="5" t="s">
        <v>23</v>
      </c>
      <c r="J45" s="5" t="s">
        <v>23</v>
      </c>
      <c r="K45" s="5" t="s">
        <v>23</v>
      </c>
      <c r="L45" s="5" t="s">
        <v>23</v>
      </c>
      <c r="M45" s="5" t="s">
        <v>23</v>
      </c>
      <c r="N45" s="1"/>
    </row>
    <row r="46" spans="1:14" ht="15">
      <c r="A46" s="1" t="s">
        <v>53</v>
      </c>
      <c r="B46" s="1"/>
      <c r="C46" s="5"/>
      <c r="D46" s="5" t="s">
        <v>23</v>
      </c>
      <c r="E46" s="5" t="s">
        <v>23</v>
      </c>
      <c r="F46" s="5" t="s">
        <v>23</v>
      </c>
      <c r="G46" s="5" t="s">
        <v>23</v>
      </c>
      <c r="H46" s="5" t="s">
        <v>23</v>
      </c>
      <c r="I46" s="5" t="s">
        <v>23</v>
      </c>
      <c r="J46" s="5" t="s">
        <v>23</v>
      </c>
      <c r="K46" s="5" t="s">
        <v>23</v>
      </c>
      <c r="L46" s="5" t="s">
        <v>23</v>
      </c>
      <c r="M46" s="5" t="s">
        <v>23</v>
      </c>
      <c r="N46" s="1"/>
    </row>
    <row r="47" spans="1:14" ht="15.75">
      <c r="A47" s="1" t="s">
        <v>54</v>
      </c>
      <c r="B47" s="7" t="s">
        <v>11</v>
      </c>
      <c r="C47" s="26">
        <f>NPV('Input Data'!$D$17*0.01,D44:M44)-C30</f>
        <v>-15917.666202474838</v>
      </c>
      <c r="D47" s="5" t="s">
        <v>23</v>
      </c>
      <c r="E47" s="5" t="s">
        <v>23</v>
      </c>
      <c r="F47" s="5" t="s">
        <v>23</v>
      </c>
      <c r="G47" s="5" t="s">
        <v>23</v>
      </c>
      <c r="H47" s="5" t="s">
        <v>23</v>
      </c>
      <c r="I47" s="5" t="s">
        <v>23</v>
      </c>
      <c r="J47" s="5" t="s">
        <v>23</v>
      </c>
      <c r="K47" s="5" t="s">
        <v>23</v>
      </c>
      <c r="L47" s="5" t="s">
        <v>23</v>
      </c>
      <c r="M47" s="5" t="s">
        <v>23</v>
      </c>
      <c r="N47" s="1"/>
    </row>
    <row r="48" spans="1:14" ht="15.75">
      <c r="A48" s="1"/>
      <c r="B48" s="7"/>
      <c r="C48" s="26"/>
      <c r="D48" s="5"/>
      <c r="E48" s="5"/>
      <c r="F48" s="5"/>
      <c r="G48" s="5"/>
      <c r="H48" s="5"/>
      <c r="I48" s="5"/>
      <c r="J48" s="5"/>
      <c r="K48" s="5"/>
      <c r="L48" s="5"/>
      <c r="M48" s="5"/>
      <c r="N48" s="1"/>
    </row>
    <row r="49" spans="1:14" ht="15.75">
      <c r="A49" s="1"/>
      <c r="B49" s="7"/>
      <c r="C49" s="26"/>
      <c r="D49" s="5"/>
      <c r="E49" s="5"/>
      <c r="F49" s="5"/>
      <c r="G49" s="5"/>
      <c r="H49" s="5"/>
      <c r="I49" s="5"/>
      <c r="J49" s="5"/>
      <c r="K49" s="5"/>
      <c r="L49" s="5"/>
      <c r="M49" s="5"/>
      <c r="N49" s="1"/>
    </row>
    <row r="50" spans="1:14" ht="15">
      <c r="A50" s="1"/>
      <c r="B50" s="1"/>
      <c r="C50" s="5"/>
      <c r="D50" s="5" t="s">
        <v>23</v>
      </c>
      <c r="E50" s="5" t="s">
        <v>23</v>
      </c>
      <c r="F50" s="5" t="s">
        <v>23</v>
      </c>
      <c r="G50" s="5" t="s">
        <v>23</v>
      </c>
      <c r="H50" s="5" t="s">
        <v>23</v>
      </c>
      <c r="I50" s="5" t="s">
        <v>23</v>
      </c>
      <c r="J50" s="5" t="s">
        <v>23</v>
      </c>
      <c r="K50" s="5" t="s">
        <v>23</v>
      </c>
      <c r="L50" s="5" t="s">
        <v>23</v>
      </c>
      <c r="M50" s="5" t="s">
        <v>23</v>
      </c>
      <c r="N50" s="1"/>
    </row>
    <row r="51" spans="1:14" ht="15.75">
      <c r="A51" s="29" t="s">
        <v>58</v>
      </c>
      <c r="B51" s="1"/>
      <c r="C51" s="5"/>
      <c r="D51" s="8" t="s">
        <v>13</v>
      </c>
      <c r="E51" s="8" t="s">
        <v>14</v>
      </c>
      <c r="F51" s="8" t="s">
        <v>15</v>
      </c>
      <c r="G51" s="8" t="s">
        <v>16</v>
      </c>
      <c r="H51" s="8" t="s">
        <v>17</v>
      </c>
      <c r="I51" s="8" t="s">
        <v>18</v>
      </c>
      <c r="J51" s="8" t="s">
        <v>19</v>
      </c>
      <c r="K51" s="8" t="s">
        <v>20</v>
      </c>
      <c r="L51" s="8" t="s">
        <v>21</v>
      </c>
      <c r="M51" s="8" t="s">
        <v>22</v>
      </c>
      <c r="N51" s="1"/>
    </row>
    <row r="52" spans="1:14" ht="15">
      <c r="A52" s="1"/>
      <c r="B52" s="1"/>
      <c r="C52" s="5"/>
      <c r="D52" s="5" t="s">
        <v>23</v>
      </c>
      <c r="E52" s="5" t="s">
        <v>23</v>
      </c>
      <c r="F52" s="5" t="s">
        <v>23</v>
      </c>
      <c r="G52" s="5" t="s">
        <v>23</v>
      </c>
      <c r="H52" s="5" t="s">
        <v>23</v>
      </c>
      <c r="I52" s="5" t="s">
        <v>23</v>
      </c>
      <c r="J52" s="5" t="s">
        <v>23</v>
      </c>
      <c r="K52" s="5" t="s">
        <v>23</v>
      </c>
      <c r="L52" s="5" t="s">
        <v>23</v>
      </c>
      <c r="M52" s="5" t="s">
        <v>23</v>
      </c>
      <c r="N52" s="1"/>
    </row>
    <row r="53" spans="1:14" ht="15">
      <c r="A53" s="1" t="s">
        <v>59</v>
      </c>
      <c r="B53" s="7" t="s">
        <v>11</v>
      </c>
      <c r="C53" s="25">
        <v>16650</v>
      </c>
      <c r="D53" s="5" t="s">
        <v>23</v>
      </c>
      <c r="E53" s="5" t="s">
        <v>23</v>
      </c>
      <c r="F53" s="5" t="s">
        <v>23</v>
      </c>
      <c r="G53" s="5" t="s">
        <v>23</v>
      </c>
      <c r="H53" s="5" t="s">
        <v>23</v>
      </c>
      <c r="I53" s="5" t="s">
        <v>23</v>
      </c>
      <c r="J53" s="5" t="s">
        <v>23</v>
      </c>
      <c r="K53" s="5" t="s">
        <v>23</v>
      </c>
      <c r="L53" s="5" t="s">
        <v>23</v>
      </c>
      <c r="M53" s="5" t="s">
        <v>23</v>
      </c>
      <c r="N53" s="1"/>
    </row>
    <row r="54" spans="1:14" ht="15">
      <c r="A54" s="1" t="s">
        <v>60</v>
      </c>
      <c r="B54" s="7" t="s">
        <v>11</v>
      </c>
      <c r="C54" s="25">
        <v>8325</v>
      </c>
      <c r="D54" s="5" t="s">
        <v>23</v>
      </c>
      <c r="E54" s="5" t="s">
        <v>23</v>
      </c>
      <c r="F54" s="5" t="s">
        <v>23</v>
      </c>
      <c r="G54" s="5" t="s">
        <v>23</v>
      </c>
      <c r="H54" s="5" t="s">
        <v>23</v>
      </c>
      <c r="I54" s="5" t="s">
        <v>23</v>
      </c>
      <c r="J54" s="5" t="s">
        <v>23</v>
      </c>
      <c r="K54" s="5" t="s">
        <v>23</v>
      </c>
      <c r="L54" s="5" t="s">
        <v>23</v>
      </c>
      <c r="M54" s="5">
        <f>C54</f>
        <v>8325</v>
      </c>
      <c r="N54" s="1"/>
    </row>
    <row r="55" spans="1:14" ht="15">
      <c r="A55" s="1" t="s">
        <v>44</v>
      </c>
      <c r="B55" s="7" t="s">
        <v>12</v>
      </c>
      <c r="C55" s="28">
        <v>3</v>
      </c>
      <c r="D55" s="5">
        <f>($C$53*$C55*0.01)*-1</f>
        <v>-499.5</v>
      </c>
      <c r="E55" s="5">
        <f>+$D$55</f>
        <v>-499.5</v>
      </c>
      <c r="F55" s="5">
        <f aca="true" t="shared" si="17" ref="F55:M55">+$D$55</f>
        <v>-499.5</v>
      </c>
      <c r="G55" s="5">
        <f t="shared" si="17"/>
        <v>-499.5</v>
      </c>
      <c r="H55" s="5">
        <f t="shared" si="17"/>
        <v>-499.5</v>
      </c>
      <c r="I55" s="5">
        <f t="shared" si="17"/>
        <v>-499.5</v>
      </c>
      <c r="J55" s="5">
        <f t="shared" si="17"/>
        <v>-499.5</v>
      </c>
      <c r="K55" s="5">
        <f t="shared" si="17"/>
        <v>-499.5</v>
      </c>
      <c r="L55" s="5">
        <f t="shared" si="17"/>
        <v>-499.5</v>
      </c>
      <c r="M55" s="5">
        <f t="shared" si="17"/>
        <v>-499.5</v>
      </c>
      <c r="N55" s="1"/>
    </row>
    <row r="56" spans="1:14" ht="15">
      <c r="A56" s="1" t="s">
        <v>49</v>
      </c>
      <c r="B56" s="7" t="s">
        <v>12</v>
      </c>
      <c r="C56" s="28">
        <v>1</v>
      </c>
      <c r="D56" s="5">
        <f>($C$53*$C56*0.01)*-1</f>
        <v>-166.5</v>
      </c>
      <c r="E56" s="5">
        <f>+$D$56</f>
        <v>-166.5</v>
      </c>
      <c r="F56" s="5">
        <f aca="true" t="shared" si="18" ref="F56:M56">+$D$56</f>
        <v>-166.5</v>
      </c>
      <c r="G56" s="5">
        <f t="shared" si="18"/>
        <v>-166.5</v>
      </c>
      <c r="H56" s="5">
        <f t="shared" si="18"/>
        <v>-166.5</v>
      </c>
      <c r="I56" s="5">
        <f t="shared" si="18"/>
        <v>-166.5</v>
      </c>
      <c r="J56" s="5">
        <f t="shared" si="18"/>
        <v>-166.5</v>
      </c>
      <c r="K56" s="5">
        <f t="shared" si="18"/>
        <v>-166.5</v>
      </c>
      <c r="L56" s="5">
        <f t="shared" si="18"/>
        <v>-166.5</v>
      </c>
      <c r="M56" s="5">
        <f t="shared" si="18"/>
        <v>-166.5</v>
      </c>
      <c r="N56" s="1"/>
    </row>
    <row r="57" spans="1:14" ht="15">
      <c r="A57" s="1" t="s">
        <v>50</v>
      </c>
      <c r="B57" s="7" t="s">
        <v>11</v>
      </c>
      <c r="C57" s="25">
        <v>100</v>
      </c>
      <c r="D57" s="5">
        <f>$C57*-1</f>
        <v>-100</v>
      </c>
      <c r="E57" s="5">
        <f>+$D$57</f>
        <v>-100</v>
      </c>
      <c r="F57" s="5">
        <f aca="true" t="shared" si="19" ref="F57:M57">+$D$57</f>
        <v>-100</v>
      </c>
      <c r="G57" s="5">
        <f t="shared" si="19"/>
        <v>-100</v>
      </c>
      <c r="H57" s="5">
        <f t="shared" si="19"/>
        <v>-100</v>
      </c>
      <c r="I57" s="5">
        <f t="shared" si="19"/>
        <v>-100</v>
      </c>
      <c r="J57" s="5">
        <f t="shared" si="19"/>
        <v>-100</v>
      </c>
      <c r="K57" s="5">
        <f t="shared" si="19"/>
        <v>-100</v>
      </c>
      <c r="L57" s="5">
        <f t="shared" si="19"/>
        <v>-100</v>
      </c>
      <c r="M57" s="5">
        <f t="shared" si="19"/>
        <v>-100</v>
      </c>
      <c r="N57" s="1"/>
    </row>
    <row r="58" spans="1:14" ht="15">
      <c r="A58" s="1" t="s">
        <v>45</v>
      </c>
      <c r="B58" s="7" t="s">
        <v>11</v>
      </c>
      <c r="C58" s="25">
        <v>0</v>
      </c>
      <c r="D58" s="5">
        <f>$C58*-1</f>
        <v>0</v>
      </c>
      <c r="E58" s="5">
        <f>+$D$58</f>
        <v>0</v>
      </c>
      <c r="F58" s="5">
        <f aca="true" t="shared" si="20" ref="F58:M58">+$D$58</f>
        <v>0</v>
      </c>
      <c r="G58" s="5">
        <f t="shared" si="20"/>
        <v>0</v>
      </c>
      <c r="H58" s="5">
        <f t="shared" si="20"/>
        <v>0</v>
      </c>
      <c r="I58" s="5">
        <f t="shared" si="20"/>
        <v>0</v>
      </c>
      <c r="J58" s="5">
        <f t="shared" si="20"/>
        <v>0</v>
      </c>
      <c r="K58" s="5">
        <f t="shared" si="20"/>
        <v>0</v>
      </c>
      <c r="L58" s="5">
        <f t="shared" si="20"/>
        <v>0</v>
      </c>
      <c r="M58" s="5">
        <f t="shared" si="20"/>
        <v>0</v>
      </c>
      <c r="N58" s="1"/>
    </row>
    <row r="59" spans="1:14" ht="15">
      <c r="A59" s="1"/>
      <c r="B59" s="1"/>
      <c r="C59" s="5"/>
      <c r="D59" s="5" t="s">
        <v>23</v>
      </c>
      <c r="E59" s="5" t="s">
        <v>23</v>
      </c>
      <c r="F59" s="5" t="s">
        <v>23</v>
      </c>
      <c r="G59" s="5" t="s">
        <v>23</v>
      </c>
      <c r="H59" s="5" t="s">
        <v>23</v>
      </c>
      <c r="I59" s="5" t="s">
        <v>23</v>
      </c>
      <c r="J59" s="5" t="s">
        <v>23</v>
      </c>
      <c r="K59" s="5" t="s">
        <v>23</v>
      </c>
      <c r="L59" s="5" t="s">
        <v>23</v>
      </c>
      <c r="M59" s="5" t="s">
        <v>23</v>
      </c>
      <c r="N59" s="1"/>
    </row>
    <row r="60" spans="1:14" ht="15">
      <c r="A60" s="1" t="s">
        <v>55</v>
      </c>
      <c r="B60" s="7" t="s">
        <v>11</v>
      </c>
      <c r="C60" s="5"/>
      <c r="D60" s="5">
        <f>(($C$53*(($C$55+$C$56)*0.01)+$C$57+$C$58))*-1</f>
        <v>-766</v>
      </c>
      <c r="E60" s="5">
        <f>+$D$60</f>
        <v>-766</v>
      </c>
      <c r="F60" s="5">
        <f aca="true" t="shared" si="21" ref="F60:M60">+$D$60</f>
        <v>-766</v>
      </c>
      <c r="G60" s="5">
        <f t="shared" si="21"/>
        <v>-766</v>
      </c>
      <c r="H60" s="5">
        <f t="shared" si="21"/>
        <v>-766</v>
      </c>
      <c r="I60" s="5">
        <f t="shared" si="21"/>
        <v>-766</v>
      </c>
      <c r="J60" s="5">
        <f t="shared" si="21"/>
        <v>-766</v>
      </c>
      <c r="K60" s="5">
        <f t="shared" si="21"/>
        <v>-766</v>
      </c>
      <c r="L60" s="5">
        <f t="shared" si="21"/>
        <v>-766</v>
      </c>
      <c r="M60" s="5">
        <f t="shared" si="21"/>
        <v>-766</v>
      </c>
      <c r="N60" s="1"/>
    </row>
    <row r="61" spans="1:14" ht="15">
      <c r="A61" s="1"/>
      <c r="B61" s="1"/>
      <c r="C61" s="5"/>
      <c r="D61" s="5" t="s">
        <v>23</v>
      </c>
      <c r="E61" s="5" t="s">
        <v>23</v>
      </c>
      <c r="F61" s="5" t="s">
        <v>23</v>
      </c>
      <c r="G61" s="5" t="s">
        <v>23</v>
      </c>
      <c r="H61" s="5" t="s">
        <v>23</v>
      </c>
      <c r="I61" s="5" t="s">
        <v>23</v>
      </c>
      <c r="J61" s="5" t="s">
        <v>23</v>
      </c>
      <c r="K61" s="5" t="s">
        <v>23</v>
      </c>
      <c r="L61" s="5" t="s">
        <v>23</v>
      </c>
      <c r="M61" s="5" t="s">
        <v>23</v>
      </c>
      <c r="N61" s="1"/>
    </row>
    <row r="62" spans="1:14" ht="15">
      <c r="A62" s="18" t="s">
        <v>103</v>
      </c>
      <c r="B62" s="7" t="s">
        <v>12</v>
      </c>
      <c r="C62" s="28">
        <v>2</v>
      </c>
      <c r="D62" s="5">
        <f>('Input Data'!$D$16*($C$62*0.01))*-1</f>
        <v>-140.625</v>
      </c>
      <c r="E62" s="5">
        <f>+$D$62</f>
        <v>-140.625</v>
      </c>
      <c r="F62" s="5">
        <f aca="true" t="shared" si="22" ref="F62:M62">+$D$62</f>
        <v>-140.625</v>
      </c>
      <c r="G62" s="5">
        <f t="shared" si="22"/>
        <v>-140.625</v>
      </c>
      <c r="H62" s="5">
        <f t="shared" si="22"/>
        <v>-140.625</v>
      </c>
      <c r="I62" s="5">
        <f t="shared" si="22"/>
        <v>-140.625</v>
      </c>
      <c r="J62" s="5">
        <f t="shared" si="22"/>
        <v>-140.625</v>
      </c>
      <c r="K62" s="5">
        <f t="shared" si="22"/>
        <v>-140.625</v>
      </c>
      <c r="L62" s="5">
        <f t="shared" si="22"/>
        <v>-140.625</v>
      </c>
      <c r="M62" s="5">
        <f t="shared" si="22"/>
        <v>-140.625</v>
      </c>
      <c r="N62" s="1"/>
    </row>
    <row r="63" spans="1:14" ht="15">
      <c r="A63" s="18" t="s">
        <v>104</v>
      </c>
      <c r="B63" s="7" t="s">
        <v>12</v>
      </c>
      <c r="C63" s="51">
        <f>'Input Data'!F34*100</f>
        <v>-1.8947806286936007E-14</v>
      </c>
      <c r="D63" s="5">
        <f>(('Input Data'!$D$16*(1-$C$62*0.01))*($C$63*0.01))*-1</f>
        <v>1.3056222769591843E-12</v>
      </c>
      <c r="E63" s="5">
        <f>+$D$63</f>
        <v>1.3056222769591843E-12</v>
      </c>
      <c r="F63" s="5">
        <f aca="true" t="shared" si="23" ref="F63:M63">+$D$63</f>
        <v>1.3056222769591843E-12</v>
      </c>
      <c r="G63" s="5">
        <f t="shared" si="23"/>
        <v>1.3056222769591843E-12</v>
      </c>
      <c r="H63" s="5">
        <f t="shared" si="23"/>
        <v>1.3056222769591843E-12</v>
      </c>
      <c r="I63" s="5">
        <f t="shared" si="23"/>
        <v>1.3056222769591843E-12</v>
      </c>
      <c r="J63" s="5">
        <f t="shared" si="23"/>
        <v>1.3056222769591843E-12</v>
      </c>
      <c r="K63" s="5">
        <f t="shared" si="23"/>
        <v>1.3056222769591843E-12</v>
      </c>
      <c r="L63" s="5">
        <f t="shared" si="23"/>
        <v>1.3056222769591843E-12</v>
      </c>
      <c r="M63" s="5">
        <f t="shared" si="23"/>
        <v>1.3056222769591843E-12</v>
      </c>
      <c r="N63" s="1"/>
    </row>
    <row r="64" spans="1:14" ht="15">
      <c r="A64" s="1"/>
      <c r="B64" s="1"/>
      <c r="C64" s="5"/>
      <c r="D64" s="5" t="s">
        <v>23</v>
      </c>
      <c r="E64" s="5" t="s">
        <v>23</v>
      </c>
      <c r="F64" s="5" t="s">
        <v>23</v>
      </c>
      <c r="G64" s="5" t="s">
        <v>23</v>
      </c>
      <c r="H64" s="5" t="s">
        <v>23</v>
      </c>
      <c r="I64" s="5" t="s">
        <v>23</v>
      </c>
      <c r="J64" s="5" t="s">
        <v>23</v>
      </c>
      <c r="K64" s="5" t="s">
        <v>23</v>
      </c>
      <c r="L64" s="5" t="s">
        <v>23</v>
      </c>
      <c r="M64" s="5" t="s">
        <v>23</v>
      </c>
      <c r="N64" s="1"/>
    </row>
    <row r="65" spans="1:14" ht="15">
      <c r="A65" s="1" t="s">
        <v>51</v>
      </c>
      <c r="B65" s="7" t="s">
        <v>11</v>
      </c>
      <c r="C65" s="10" t="s">
        <v>24</v>
      </c>
      <c r="D65" s="5">
        <f>(('Input Data'!$D$16*($C$62*0.01))+(('Input Data'!$D$16*(1-$C$62*0.01))*($C$63*0.01)))*-1</f>
        <v>-140.6249999999987</v>
      </c>
      <c r="E65" s="5">
        <f>+$D$65</f>
        <v>-140.6249999999987</v>
      </c>
      <c r="F65" s="5">
        <f aca="true" t="shared" si="24" ref="F65:M65">+$D$65</f>
        <v>-140.6249999999987</v>
      </c>
      <c r="G65" s="5">
        <f t="shared" si="24"/>
        <v>-140.6249999999987</v>
      </c>
      <c r="H65" s="5">
        <f t="shared" si="24"/>
        <v>-140.6249999999987</v>
      </c>
      <c r="I65" s="5">
        <f t="shared" si="24"/>
        <v>-140.6249999999987</v>
      </c>
      <c r="J65" s="5">
        <f t="shared" si="24"/>
        <v>-140.6249999999987</v>
      </c>
      <c r="K65" s="5">
        <f t="shared" si="24"/>
        <v>-140.6249999999987</v>
      </c>
      <c r="L65" s="5">
        <f t="shared" si="24"/>
        <v>-140.6249999999987</v>
      </c>
      <c r="M65" s="5">
        <f t="shared" si="24"/>
        <v>-140.6249999999987</v>
      </c>
      <c r="N65" s="1"/>
    </row>
    <row r="66" spans="1:14" ht="15">
      <c r="A66" s="1"/>
      <c r="B66" s="1"/>
      <c r="C66" s="27" t="s">
        <v>23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5">
      <c r="A67" s="1" t="s">
        <v>52</v>
      </c>
      <c r="B67" s="7" t="s">
        <v>11</v>
      </c>
      <c r="C67" s="10" t="s">
        <v>24</v>
      </c>
      <c r="D67" s="5">
        <f aca="true" t="shared" si="25" ref="D67:L67">(D60+D65)</f>
        <v>-906.6249999999986</v>
      </c>
      <c r="E67" s="5">
        <f t="shared" si="25"/>
        <v>-906.6249999999986</v>
      </c>
      <c r="F67" s="5">
        <f t="shared" si="25"/>
        <v>-906.6249999999986</v>
      </c>
      <c r="G67" s="5">
        <f t="shared" si="25"/>
        <v>-906.6249999999986</v>
      </c>
      <c r="H67" s="5">
        <f t="shared" si="25"/>
        <v>-906.6249999999986</v>
      </c>
      <c r="I67" s="5">
        <f t="shared" si="25"/>
        <v>-906.6249999999986</v>
      </c>
      <c r="J67" s="5">
        <f t="shared" si="25"/>
        <v>-906.6249999999986</v>
      </c>
      <c r="K67" s="5">
        <f t="shared" si="25"/>
        <v>-906.6249999999986</v>
      </c>
      <c r="L67" s="5">
        <f t="shared" si="25"/>
        <v>-906.6249999999986</v>
      </c>
      <c r="M67" s="5">
        <f>(M60+M65+M54)</f>
        <v>7418.375000000002</v>
      </c>
      <c r="N67" s="5"/>
    </row>
    <row r="68" spans="1:14" ht="15">
      <c r="A68" s="1"/>
      <c r="B68" s="1"/>
      <c r="C68" s="5"/>
      <c r="D68" s="5" t="s">
        <v>23</v>
      </c>
      <c r="E68" s="5" t="s">
        <v>23</v>
      </c>
      <c r="F68" s="5" t="s">
        <v>23</v>
      </c>
      <c r="G68" s="5" t="s">
        <v>23</v>
      </c>
      <c r="H68" s="5" t="s">
        <v>23</v>
      </c>
      <c r="I68" s="5" t="s">
        <v>23</v>
      </c>
      <c r="J68" s="5" t="s">
        <v>23</v>
      </c>
      <c r="K68" s="5" t="s">
        <v>23</v>
      </c>
      <c r="L68" s="5" t="s">
        <v>23</v>
      </c>
      <c r="M68" s="5" t="s">
        <v>23</v>
      </c>
      <c r="N68" s="1"/>
    </row>
    <row r="69" spans="1:14" ht="15">
      <c r="A69" s="1" t="s">
        <v>53</v>
      </c>
      <c r="B69" s="1"/>
      <c r="C69" s="5"/>
      <c r="D69" s="5" t="s">
        <v>23</v>
      </c>
      <c r="E69" s="5" t="s">
        <v>23</v>
      </c>
      <c r="F69" s="5" t="s">
        <v>23</v>
      </c>
      <c r="G69" s="5" t="s">
        <v>23</v>
      </c>
      <c r="H69" s="5" t="s">
        <v>23</v>
      </c>
      <c r="I69" s="5" t="s">
        <v>23</v>
      </c>
      <c r="J69" s="5" t="s">
        <v>23</v>
      </c>
      <c r="K69" s="5" t="s">
        <v>23</v>
      </c>
      <c r="L69" s="5" t="s">
        <v>23</v>
      </c>
      <c r="M69" s="5" t="s">
        <v>23</v>
      </c>
      <c r="N69" s="1"/>
    </row>
    <row r="70" spans="1:14" ht="15.75">
      <c r="A70" s="1" t="s">
        <v>54</v>
      </c>
      <c r="B70" s="7" t="s">
        <v>11</v>
      </c>
      <c r="C70" s="26">
        <f>NPV('Input Data'!$D$17*0.01,D67:M67)-C53</f>
        <v>-18189.11330537664</v>
      </c>
      <c r="D70" s="5" t="s">
        <v>23</v>
      </c>
      <c r="E70" s="5" t="s">
        <v>23</v>
      </c>
      <c r="F70" s="5" t="s">
        <v>23</v>
      </c>
      <c r="G70" s="5" t="s">
        <v>23</v>
      </c>
      <c r="H70" s="5" t="s">
        <v>23</v>
      </c>
      <c r="I70" s="5" t="s">
        <v>23</v>
      </c>
      <c r="J70" s="5" t="s">
        <v>23</v>
      </c>
      <c r="K70" s="5" t="s">
        <v>23</v>
      </c>
      <c r="L70" s="5" t="s">
        <v>23</v>
      </c>
      <c r="M70" s="5" t="s">
        <v>23</v>
      </c>
      <c r="N70" s="1"/>
    </row>
    <row r="71" spans="1:14" ht="15">
      <c r="A71" s="1"/>
      <c r="B71" s="1"/>
      <c r="C71" s="5"/>
      <c r="D71" s="5" t="s">
        <v>23</v>
      </c>
      <c r="E71" s="5" t="s">
        <v>23</v>
      </c>
      <c r="F71" s="5" t="s">
        <v>23</v>
      </c>
      <c r="G71" s="5" t="s">
        <v>23</v>
      </c>
      <c r="H71" s="5" t="s">
        <v>23</v>
      </c>
      <c r="I71" s="5" t="s">
        <v>23</v>
      </c>
      <c r="J71" s="5" t="s">
        <v>23</v>
      </c>
      <c r="K71" s="5" t="s">
        <v>23</v>
      </c>
      <c r="L71" s="5" t="s">
        <v>23</v>
      </c>
      <c r="M71" s="5" t="s">
        <v>23</v>
      </c>
      <c r="N71" s="1"/>
    </row>
    <row r="72" spans="1:14" ht="15">
      <c r="A72" s="9" t="s">
        <v>25</v>
      </c>
      <c r="B72" s="9" t="s">
        <v>25</v>
      </c>
      <c r="C72" s="11" t="s">
        <v>25</v>
      </c>
      <c r="D72" s="9" t="s">
        <v>25</v>
      </c>
      <c r="E72" s="9" t="s">
        <v>25</v>
      </c>
      <c r="F72" s="9" t="s">
        <v>25</v>
      </c>
      <c r="G72" s="9" t="s">
        <v>25</v>
      </c>
      <c r="H72" s="9" t="s">
        <v>25</v>
      </c>
      <c r="I72" s="9" t="s">
        <v>25</v>
      </c>
      <c r="J72" s="9" t="s">
        <v>25</v>
      </c>
      <c r="K72" s="9" t="s">
        <v>25</v>
      </c>
      <c r="L72" s="9" t="s">
        <v>25</v>
      </c>
      <c r="M72" s="9" t="s">
        <v>25</v>
      </c>
      <c r="N72" s="1"/>
    </row>
    <row r="73" spans="9:14" ht="15">
      <c r="I73" s="5" t="s">
        <v>23</v>
      </c>
      <c r="J73" s="5" t="s">
        <v>23</v>
      </c>
      <c r="K73" s="5" t="s">
        <v>23</v>
      </c>
      <c r="L73" s="5" t="s">
        <v>23</v>
      </c>
      <c r="M73" s="5" t="s">
        <v>23</v>
      </c>
      <c r="N73" s="1"/>
    </row>
    <row r="74" spans="9:14" ht="15">
      <c r="I74" s="5" t="s">
        <v>23</v>
      </c>
      <c r="J74" s="5" t="s">
        <v>23</v>
      </c>
      <c r="K74" s="5" t="s">
        <v>23</v>
      </c>
      <c r="L74" s="5" t="s">
        <v>23</v>
      </c>
      <c r="M74" s="5" t="s">
        <v>23</v>
      </c>
      <c r="N74" s="1"/>
    </row>
    <row r="75" spans="9:14" ht="15">
      <c r="I75" s="5" t="s">
        <v>23</v>
      </c>
      <c r="J75" s="5" t="s">
        <v>23</v>
      </c>
      <c r="K75" s="5" t="s">
        <v>23</v>
      </c>
      <c r="L75" s="5" t="s">
        <v>23</v>
      </c>
      <c r="M75" s="5" t="s">
        <v>23</v>
      </c>
      <c r="N75" s="1"/>
    </row>
    <row r="76" spans="9:14" ht="15">
      <c r="I76" s="5" t="s">
        <v>23</v>
      </c>
      <c r="J76" s="5" t="s">
        <v>23</v>
      </c>
      <c r="K76" s="5" t="s">
        <v>23</v>
      </c>
      <c r="L76" s="5" t="s">
        <v>23</v>
      </c>
      <c r="M76" s="5" t="s">
        <v>23</v>
      </c>
      <c r="N76" s="1"/>
    </row>
    <row r="77" spans="9:14" ht="15">
      <c r="I77" s="5" t="s">
        <v>23</v>
      </c>
      <c r="J77" s="5" t="s">
        <v>23</v>
      </c>
      <c r="K77" s="5" t="s">
        <v>23</v>
      </c>
      <c r="L77" s="5" t="s">
        <v>23</v>
      </c>
      <c r="M77" s="5" t="s">
        <v>23</v>
      </c>
      <c r="N77" s="1"/>
    </row>
    <row r="78" spans="9:14" ht="15">
      <c r="I78" s="5" t="s">
        <v>23</v>
      </c>
      <c r="J78" s="5" t="s">
        <v>23</v>
      </c>
      <c r="K78" s="5" t="s">
        <v>23</v>
      </c>
      <c r="L78" s="5" t="s">
        <v>23</v>
      </c>
      <c r="M78" s="5" t="s">
        <v>23</v>
      </c>
      <c r="N78" s="1"/>
    </row>
    <row r="79" spans="9:14" ht="15">
      <c r="I79" s="5" t="s">
        <v>23</v>
      </c>
      <c r="J79" s="5" t="s">
        <v>23</v>
      </c>
      <c r="K79" s="5" t="s">
        <v>23</v>
      </c>
      <c r="L79" s="5" t="s">
        <v>23</v>
      </c>
      <c r="M79" s="5" t="s">
        <v>23</v>
      </c>
      <c r="N79" s="1"/>
    </row>
    <row r="80" spans="9:14" ht="15">
      <c r="I80" s="1"/>
      <c r="J80" s="1"/>
      <c r="K80" s="1"/>
      <c r="L80" s="1"/>
      <c r="M80" s="1"/>
      <c r="N80" s="1"/>
    </row>
    <row r="81" spans="9:14" ht="15">
      <c r="I81" s="5" t="s">
        <v>23</v>
      </c>
      <c r="J81" s="5" t="s">
        <v>23</v>
      </c>
      <c r="K81" s="5" t="s">
        <v>23</v>
      </c>
      <c r="L81" s="5" t="s">
        <v>23</v>
      </c>
      <c r="M81" s="5" t="s">
        <v>23</v>
      </c>
      <c r="N81" s="1"/>
    </row>
  </sheetData>
  <sheetProtection sheet="1"/>
  <mergeCells count="1">
    <mergeCell ref="A1:M1"/>
  </mergeCells>
  <printOptions horizontalCentered="1"/>
  <pageMargins left="0.5" right="0.5" top="0.5" bottom="0.75" header="0.5" footer="0.5"/>
  <pageSetup fitToHeight="1" fitToWidth="1" horizontalDpi="300" verticalDpi="300" orientation="landscape" scale="49" r:id="rId4"/>
  <headerFooter alignWithMargins="0">
    <oddFooter>&amp;LFilename:  &amp;F&amp;C&amp;D, &amp;T&amp;R&amp;B&amp;B&amp;10Page 2 of 3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40"/>
  <sheetViews>
    <sheetView showGridLines="0" zoomScalePageLayoutView="0" workbookViewId="0" topLeftCell="A1">
      <selection activeCell="A1" sqref="A1:E1"/>
    </sheetView>
  </sheetViews>
  <sheetFormatPr defaultColWidth="8.88671875" defaultRowHeight="15"/>
  <cols>
    <col min="1" max="1" width="28.77734375" style="0" customWidth="1"/>
    <col min="2" max="5" width="10.77734375" style="0" customWidth="1"/>
  </cols>
  <sheetData>
    <row r="1" spans="1:5" ht="15.75">
      <c r="A1" s="69" t="s">
        <v>97</v>
      </c>
      <c r="B1" s="69"/>
      <c r="C1" s="69"/>
      <c r="D1" s="69"/>
      <c r="E1" s="69"/>
    </row>
    <row r="2" spans="1:5" ht="15.75">
      <c r="A2" s="30"/>
      <c r="B2" s="30"/>
      <c r="C2" s="30"/>
      <c r="D2" s="30"/>
      <c r="E2" s="30"/>
    </row>
    <row r="3" spans="1:5" ht="15.75">
      <c r="A3" s="30"/>
      <c r="B3" s="71" t="s">
        <v>75</v>
      </c>
      <c r="D3" s="30"/>
      <c r="E3" s="30"/>
    </row>
    <row r="4" ht="15">
      <c r="B4" s="72"/>
    </row>
    <row r="5" spans="2:6" ht="15">
      <c r="B5" s="72"/>
      <c r="F5" s="5" t="s">
        <v>23</v>
      </c>
    </row>
    <row r="6" spans="1:8" ht="15">
      <c r="A6" s="1"/>
      <c r="B6" s="72"/>
      <c r="F6" s="5" t="s">
        <v>23</v>
      </c>
      <c r="G6" s="5" t="s">
        <v>23</v>
      </c>
      <c r="H6" s="5" t="s">
        <v>23</v>
      </c>
    </row>
    <row r="7" spans="1:8" ht="15.75">
      <c r="A7" s="30" t="s">
        <v>62</v>
      </c>
      <c r="B7" s="72"/>
      <c r="F7" s="5" t="s">
        <v>23</v>
      </c>
      <c r="G7" s="5" t="s">
        <v>23</v>
      </c>
      <c r="H7" s="5" t="s">
        <v>23</v>
      </c>
    </row>
    <row r="8" spans="1:8" ht="15">
      <c r="A8" s="39" t="s">
        <v>65</v>
      </c>
      <c r="B8" s="9" t="s">
        <v>25</v>
      </c>
      <c r="F8" s="5" t="s">
        <v>23</v>
      </c>
      <c r="G8" s="5" t="s">
        <v>23</v>
      </c>
      <c r="H8" s="5" t="s">
        <v>23</v>
      </c>
    </row>
    <row r="9" spans="1:8" ht="15">
      <c r="A9" s="1" t="s">
        <v>38</v>
      </c>
      <c r="B9" s="8">
        <f>'Storage Investment'!C22</f>
        <v>-25047.810830333106</v>
      </c>
      <c r="F9" s="5" t="s">
        <v>23</v>
      </c>
      <c r="G9" s="5" t="s">
        <v>23</v>
      </c>
      <c r="H9" s="5" t="s">
        <v>23</v>
      </c>
    </row>
    <row r="10" spans="1:8" ht="15">
      <c r="A10" s="1" t="s">
        <v>39</v>
      </c>
      <c r="B10" s="8">
        <f>'Storage Investment'!C47</f>
        <v>-15917.666202474838</v>
      </c>
      <c r="F10" s="5" t="s">
        <v>23</v>
      </c>
      <c r="G10" s="5" t="s">
        <v>23</v>
      </c>
      <c r="H10" s="5" t="s">
        <v>23</v>
      </c>
    </row>
    <row r="11" spans="1:8" ht="15">
      <c r="A11" s="1" t="s">
        <v>40</v>
      </c>
      <c r="B11" s="8">
        <f>'Storage Investment'!C70</f>
        <v>-18189.11330537664</v>
      </c>
      <c r="F11" s="5" t="s">
        <v>23</v>
      </c>
      <c r="G11" s="5" t="s">
        <v>23</v>
      </c>
      <c r="H11" s="5" t="s">
        <v>23</v>
      </c>
    </row>
    <row r="12" spans="1:8" ht="15">
      <c r="A12" s="39" t="s">
        <v>65</v>
      </c>
      <c r="B12" s="39" t="s">
        <v>65</v>
      </c>
      <c r="F12" s="1"/>
      <c r="G12" s="5" t="s">
        <v>23</v>
      </c>
      <c r="H12" s="5" t="s">
        <v>23</v>
      </c>
    </row>
    <row r="13" spans="2:8" ht="15">
      <c r="B13" s="1"/>
      <c r="C13" s="1"/>
      <c r="D13" s="5" t="s">
        <v>23</v>
      </c>
      <c r="E13" s="5" t="s">
        <v>23</v>
      </c>
      <c r="F13" s="5" t="s">
        <v>23</v>
      </c>
      <c r="G13" s="1"/>
      <c r="H13" s="1"/>
    </row>
    <row r="33" spans="1:4" ht="15.75">
      <c r="A33" s="30"/>
      <c r="B33" s="8"/>
      <c r="C33" s="8"/>
      <c r="D33" s="8"/>
    </row>
    <row r="34" spans="1:4" ht="15.75">
      <c r="A34" s="31" t="s">
        <v>77</v>
      </c>
      <c r="B34" s="8"/>
      <c r="C34" s="8"/>
      <c r="D34" s="8"/>
    </row>
    <row r="35" spans="1:4" ht="15">
      <c r="A35" s="39"/>
      <c r="B35" s="9"/>
      <c r="C35" s="9"/>
      <c r="D35" s="8"/>
    </row>
    <row r="36" spans="1:4" ht="15">
      <c r="A36" s="60" t="s">
        <v>76</v>
      </c>
      <c r="C36" s="61">
        <f>('Storage Investment'!C53/('Storage Investment'!D19-'Storage Investment'!D67))*-1</f>
        <v>8.446943027291557</v>
      </c>
      <c r="D36" s="9"/>
    </row>
    <row r="37" spans="1:4" ht="15">
      <c r="A37" s="73" t="s">
        <v>102</v>
      </c>
      <c r="B37" s="74"/>
      <c r="C37" s="61">
        <f>('Storage Investment'!C53/('Storage Investment'!D44-'Storage Investment'!D67))*-1</f>
        <v>23.695122301271127</v>
      </c>
      <c r="D37" s="40"/>
    </row>
    <row r="38" ht="15">
      <c r="D38" s="40"/>
    </row>
    <row r="39" spans="1:4" ht="15">
      <c r="A39" s="1"/>
      <c r="B39" s="9"/>
      <c r="C39" s="9"/>
      <c r="D39" s="6"/>
    </row>
    <row r="40" spans="3:4" ht="15">
      <c r="C40" s="9"/>
      <c r="D40" s="9"/>
    </row>
  </sheetData>
  <sheetProtection sheet="1"/>
  <mergeCells count="3">
    <mergeCell ref="A1:E1"/>
    <mergeCell ref="B3:B7"/>
    <mergeCell ref="A37:B37"/>
  </mergeCells>
  <printOptions horizontalCentered="1"/>
  <pageMargins left="0.5" right="0.5" top="0.5" bottom="0.75" header="0.5" footer="0.5"/>
  <pageSetup fitToHeight="1" fitToWidth="1" horizontalDpi="300" verticalDpi="300" orientation="portrait" scale="82" r:id="rId2"/>
  <headerFooter alignWithMargins="0">
    <oddFooter>&amp;LFilename:  &amp;F&amp;C&amp;D, &amp;T&amp;R&amp;B&amp;B&amp;10Page 3 of 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78125" defaultRowHeight="5.25" customHeight="1"/>
  <sheetData/>
  <sheetProtection sheet="1"/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78125" defaultRowHeight="5.25" customHeight="1"/>
  <sheetData/>
  <sheetProtection sheet="1"/>
  <printOptions/>
  <pageMargins left="0.75" right="0.75" top="1" bottom="1" header="0.5" footer="0.5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78125" defaultRowHeight="5.25" customHeight="1"/>
  <sheetData/>
  <sheetProtection sheet="1"/>
  <printOptions/>
  <pageMargins left="0.75" right="0.75" top="1" bottom="1" header="0.5" footer="0.5"/>
  <pageSetup horizontalDpi="600" verticalDpi="600" orientation="portrait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A22"/>
  <sheetViews>
    <sheetView zoomScalePageLayoutView="0" workbookViewId="0" topLeftCell="A1">
      <selection activeCell="A1" sqref="A1"/>
    </sheetView>
  </sheetViews>
  <sheetFormatPr defaultColWidth="8.88671875" defaultRowHeight="15"/>
  <sheetData>
    <row r="1" ht="15">
      <c r="A1" s="53" t="s">
        <v>89</v>
      </c>
    </row>
    <row r="2" ht="15">
      <c r="A2" s="54" t="s">
        <v>78</v>
      </c>
    </row>
    <row r="3" ht="15">
      <c r="A3" s="54" t="s">
        <v>88</v>
      </c>
    </row>
    <row r="5" ht="15">
      <c r="A5" s="53" t="s">
        <v>85</v>
      </c>
    </row>
    <row r="6" ht="15">
      <c r="A6" s="54" t="s">
        <v>79</v>
      </c>
    </row>
    <row r="7" ht="15">
      <c r="A7" s="53" t="s">
        <v>87</v>
      </c>
    </row>
    <row r="8" ht="15">
      <c r="A8" s="53"/>
    </row>
    <row r="9" ht="15">
      <c r="A9" s="53" t="s">
        <v>81</v>
      </c>
    </row>
    <row r="10" ht="15">
      <c r="A10" s="53" t="s">
        <v>86</v>
      </c>
    </row>
    <row r="11" ht="15">
      <c r="A11" s="53" t="s">
        <v>80</v>
      </c>
    </row>
    <row r="13" ht="15">
      <c r="A13" s="53" t="s">
        <v>82</v>
      </c>
    </row>
    <row r="14" ht="15">
      <c r="A14" s="53" t="s">
        <v>83</v>
      </c>
    </row>
    <row r="15" ht="15">
      <c r="A15" s="53" t="s">
        <v>84</v>
      </c>
    </row>
    <row r="16" ht="15">
      <c r="A16" s="53" t="s">
        <v>90</v>
      </c>
    </row>
    <row r="17" ht="15">
      <c r="A17" s="53" t="s">
        <v>91</v>
      </c>
    </row>
    <row r="19" ht="15">
      <c r="A19" t="s">
        <v>95</v>
      </c>
    </row>
    <row r="20" ht="15">
      <c r="A20" t="s">
        <v>94</v>
      </c>
    </row>
    <row r="21" ht="15">
      <c r="A21" t="s">
        <v>93</v>
      </c>
    </row>
    <row r="22" ht="15">
      <c r="A22" t="s">
        <v>92</v>
      </c>
    </row>
  </sheetData>
  <sheetProtection/>
  <hyperlinks>
    <hyperlink ref="A2" r:id="rId1" display="http://www.ams.usda.gov/mnreports/ok_gr110.txt"/>
    <hyperlink ref="A6" r:id="rId2" display="http://www.ams.usda.gov/mnreports/ok_gr310.txt"/>
    <hyperlink ref="A3" r:id="rId3" display="http://agebb.missouri.edu/dairy/byprod/bplist.asp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Falconer</dc:creator>
  <cp:keywords/>
  <dc:description/>
  <cp:lastModifiedBy>Sahs, Roger Vaughn</cp:lastModifiedBy>
  <cp:lastPrinted>2011-10-03T14:10:37Z</cp:lastPrinted>
  <dcterms:created xsi:type="dcterms:W3CDTF">1997-05-15T19:41:34Z</dcterms:created>
  <dcterms:modified xsi:type="dcterms:W3CDTF">2016-01-14T16:50:41Z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